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\Downloads\"/>
    </mc:Choice>
  </mc:AlternateContent>
  <xr:revisionPtr revIDLastSave="0" documentId="13_ncr:1_{F04C0DED-6DB3-42BC-8EAF-BD56EABC7742}" xr6:coauthVersionLast="47" xr6:coauthVersionMax="47" xr10:uidLastSave="{00000000-0000-0000-0000-000000000000}"/>
  <bookViews>
    <workbookView xWindow="-108" yWindow="-108" windowWidth="23256" windowHeight="12576" xr2:uid="{0AE5C13B-3D6D-4CEE-A0DF-F4998D697FF9}"/>
  </bookViews>
  <sheets>
    <sheet name="Datos iniciales" sheetId="2" r:id="rId1"/>
    <sheet name="Desarenador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E27" i="3" s="1"/>
  <c r="E29" i="3" s="1"/>
  <c r="E32" i="3" s="1"/>
  <c r="AF34" i="3"/>
  <c r="AJ33" i="3"/>
  <c r="AN31" i="3"/>
  <c r="I14" i="3"/>
  <c r="AO12" i="3"/>
  <c r="AB12" i="3"/>
  <c r="AN14" i="3"/>
  <c r="AO8" i="3"/>
  <c r="AO17" i="3" s="1"/>
  <c r="H8" i="3"/>
  <c r="G8" i="3"/>
  <c r="I8" i="3" s="1"/>
  <c r="AC5" i="3"/>
  <c r="E8" i="2"/>
  <c r="I5" i="2"/>
  <c r="AP14" i="3" l="1"/>
  <c r="AH5" i="3"/>
  <c r="AH34" i="3"/>
  <c r="AB17" i="3"/>
  <c r="E4" i="3"/>
  <c r="E5" i="3"/>
  <c r="E9" i="2"/>
  <c r="E15" i="3" l="1"/>
  <c r="E16" i="3" s="1"/>
  <c r="E10" i="3"/>
  <c r="E11" i="2"/>
  <c r="E10" i="2"/>
  <c r="H32" i="3" l="1"/>
  <c r="I32" i="3" s="1"/>
  <c r="AG5" i="3"/>
  <c r="E13" i="3"/>
  <c r="AA29" i="3" s="1"/>
  <c r="E17" i="3" l="1"/>
  <c r="I17" i="3" s="1"/>
  <c r="E18" i="3"/>
  <c r="E19" i="3" s="1"/>
  <c r="AM33" i="3" s="1"/>
  <c r="AI5" i="3"/>
  <c r="AH38" i="3" s="1"/>
  <c r="E40" i="3" l="1"/>
  <c r="E36" i="3"/>
  <c r="E37" i="3" l="1"/>
  <c r="E38" i="3" s="1"/>
  <c r="E39" i="3" s="1"/>
</calcChain>
</file>

<file path=xl/sharedStrings.xml><?xml version="1.0" encoding="utf-8"?>
<sst xmlns="http://schemas.openxmlformats.org/spreadsheetml/2006/main" count="213" uniqueCount="131">
  <si>
    <t>CAUDAL DE AGUA RESIDUAL</t>
  </si>
  <si>
    <t>Símbolo</t>
  </si>
  <si>
    <t>Fórmula de cálculo</t>
  </si>
  <si>
    <t>Valor</t>
  </si>
  <si>
    <t>Unidades</t>
  </si>
  <si>
    <t>Límite inferior</t>
  </si>
  <si>
    <t>Límite superior</t>
  </si>
  <si>
    <t>¿Está dentro del rango?</t>
  </si>
  <si>
    <t>En metros</t>
  </si>
  <si>
    <t xml:space="preserve">Caudal promedio de desagüe </t>
  </si>
  <si>
    <t>Qp</t>
  </si>
  <si>
    <t>m3/s</t>
  </si>
  <si>
    <t xml:space="preserve">Caudal mínimo de desagüe  </t>
  </si>
  <si>
    <t>Qmín</t>
  </si>
  <si>
    <t>Qmín = Qp x 0.5</t>
  </si>
  <si>
    <t xml:space="preserve">Caudal máximo de desagüe  </t>
  </si>
  <si>
    <t>Qmáx</t>
  </si>
  <si>
    <t>Qmáx = Qp x 3</t>
  </si>
  <si>
    <t>Dcd</t>
  </si>
  <si>
    <t>1 m.</t>
  </si>
  <si>
    <t>(L-Lt)/2</t>
  </si>
  <si>
    <t>Lt</t>
  </si>
  <si>
    <t>DIMENSIONAMIENTO DEL DESARENADOR</t>
  </si>
  <si>
    <t xml:space="preserve">Velocidad horizontal del flujo </t>
  </si>
  <si>
    <t>Vh</t>
  </si>
  <si>
    <t>m/s</t>
  </si>
  <si>
    <t>B</t>
  </si>
  <si>
    <t xml:space="preserve">Ancho de muro </t>
  </si>
  <si>
    <t>Am</t>
  </si>
  <si>
    <t>m</t>
  </si>
  <si>
    <t xml:space="preserve">Área máxima de la sección transversal </t>
  </si>
  <si>
    <t>Ast</t>
  </si>
  <si>
    <t>Ast = Qmáx/Vh</t>
  </si>
  <si>
    <t>m2</t>
  </si>
  <si>
    <t xml:space="preserve">Ancho del canal </t>
  </si>
  <si>
    <t>Ancho del canal a la salida del desarenador</t>
  </si>
  <si>
    <t>Bs</t>
  </si>
  <si>
    <t>Amd</t>
  </si>
  <si>
    <t xml:space="preserve">Tirante máximo de desagüe en el canal </t>
  </si>
  <si>
    <t>Ymáx</t>
  </si>
  <si>
    <t>Ymáx = Ast/B</t>
  </si>
  <si>
    <t>Ancho del canal de la cámara de rejas</t>
  </si>
  <si>
    <t xml:space="preserve">Tasa de aplicación de desagüe </t>
  </si>
  <si>
    <t>Tad</t>
  </si>
  <si>
    <t>m3/m2/h</t>
  </si>
  <si>
    <t>Anch</t>
  </si>
  <si>
    <t xml:space="preserve">Área superficial útil del desarenador </t>
  </si>
  <si>
    <t>As</t>
  </si>
  <si>
    <t>As = Qmáx/Tad</t>
  </si>
  <si>
    <t>Longitud útil del desarenador</t>
  </si>
  <si>
    <t>L</t>
  </si>
  <si>
    <t>L = As/B</t>
  </si>
  <si>
    <t>Relación "L/Ymáx"</t>
  </si>
  <si>
    <t>L/Ymáx</t>
  </si>
  <si>
    <t>adimensional</t>
  </si>
  <si>
    <t>No definido</t>
  </si>
  <si>
    <t xml:space="preserve">Radio Hidráulico </t>
  </si>
  <si>
    <t>Rh</t>
  </si>
  <si>
    <t>Rh = Ast/(B+2 x Ymáx)</t>
  </si>
  <si>
    <t>Pendiente del fondo del canal</t>
  </si>
  <si>
    <t>S</t>
  </si>
  <si>
    <r>
      <t>S= ((Qmáx x n)/(Ast x Rh˄(2/3)))</t>
    </r>
    <r>
      <rPr>
        <sz val="11"/>
        <color theme="1"/>
        <rFont val="Calibri"/>
        <family val="2"/>
      </rPr>
      <t>˄</t>
    </r>
    <r>
      <rPr>
        <sz val="8.8000000000000007"/>
        <color theme="1"/>
        <rFont val="Calibri"/>
        <family val="2"/>
      </rPr>
      <t>2</t>
    </r>
  </si>
  <si>
    <t>m/m</t>
  </si>
  <si>
    <t xml:space="preserve">Coeficiente de rugosidad de Manning </t>
  </si>
  <si>
    <t>n</t>
  </si>
  <si>
    <t>Distancia entre la cámara y el desarenador</t>
  </si>
  <si>
    <t>Ancho del muro entre desarenadores</t>
  </si>
  <si>
    <t>Ancho de la base del desarenador</t>
  </si>
  <si>
    <t>Abd</t>
  </si>
  <si>
    <t>DIMENSIONAMIENTO DE LA TOLVA</t>
  </si>
  <si>
    <t xml:space="preserve">Tasa de acumulación de la arena </t>
  </si>
  <si>
    <t>Taa</t>
  </si>
  <si>
    <t>L/m3</t>
  </si>
  <si>
    <t xml:space="preserve">Volumen de arena diaria </t>
  </si>
  <si>
    <t>Vad</t>
  </si>
  <si>
    <t>Vad = Qp*Taa</t>
  </si>
  <si>
    <t>m3/día</t>
  </si>
  <si>
    <t xml:space="preserve">Periodo de limpieza </t>
  </si>
  <si>
    <t>PL</t>
  </si>
  <si>
    <t>días</t>
  </si>
  <si>
    <t xml:space="preserve">Capacidad de la tolva </t>
  </si>
  <si>
    <t>Vtv</t>
  </si>
  <si>
    <t>Vtv = Vad x PL</t>
  </si>
  <si>
    <t>m3</t>
  </si>
  <si>
    <t>Ancho de tolva</t>
  </si>
  <si>
    <t>Bt</t>
  </si>
  <si>
    <t>Profundidad de la tolva</t>
  </si>
  <si>
    <t>Ht</t>
  </si>
  <si>
    <t>Longitud de la tolva</t>
  </si>
  <si>
    <t xml:space="preserve">Lt = Vtv/(Bt x Ht) </t>
  </si>
  <si>
    <t>Borde Libre</t>
  </si>
  <si>
    <t>BL</t>
  </si>
  <si>
    <t>CÁLCULOS DE ÁREA Y TIEMPO DE RETENCIÓN</t>
  </si>
  <si>
    <t>Área del desarenador</t>
  </si>
  <si>
    <t>Ades</t>
  </si>
  <si>
    <t>Ades = Ldes x Anch</t>
  </si>
  <si>
    <t>Área adicional</t>
  </si>
  <si>
    <t>Aad</t>
  </si>
  <si>
    <t>Aad = Ades x 0.15</t>
  </si>
  <si>
    <t>Área total</t>
  </si>
  <si>
    <t>Atotal</t>
  </si>
  <si>
    <t>Atotal = Ades + Aad</t>
  </si>
  <si>
    <t>Ldes</t>
  </si>
  <si>
    <t>Área per´capita</t>
  </si>
  <si>
    <t>Apc</t>
  </si>
  <si>
    <t>Apc = Atotal/Pf</t>
  </si>
  <si>
    <t>m2/hab</t>
  </si>
  <si>
    <t>Tiempo de retención del desarenador</t>
  </si>
  <si>
    <t>TRdes</t>
  </si>
  <si>
    <t>TRdes = Ldes / Vh</t>
  </si>
  <si>
    <t>s</t>
  </si>
  <si>
    <t>Dato de entrada</t>
  </si>
  <si>
    <t>Población</t>
  </si>
  <si>
    <t>P</t>
  </si>
  <si>
    <t>Habitantes</t>
  </si>
  <si>
    <t>Tasa de crecimiento anual por cada 1000 habitantes</t>
  </si>
  <si>
    <t>Tca</t>
  </si>
  <si>
    <t>‰</t>
  </si>
  <si>
    <t>Periodo de diseño</t>
  </si>
  <si>
    <t>Pd</t>
  </si>
  <si>
    <t>años</t>
  </si>
  <si>
    <t xml:space="preserve">Dotación de agua </t>
  </si>
  <si>
    <t>D</t>
  </si>
  <si>
    <t>L/hab/día</t>
  </si>
  <si>
    <r>
      <t>Contribución al desag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e</t>
    </r>
  </si>
  <si>
    <t>K</t>
  </si>
  <si>
    <t>Población al final del periodo de diseño</t>
  </si>
  <si>
    <t>Pf</t>
  </si>
  <si>
    <t>Pf = P x (1+(Tca x Pd/1000))</t>
  </si>
  <si>
    <t>Qp = Pf x D x K</t>
  </si>
  <si>
    <t>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</si>
</sst>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0" fillId="0" borderId="1" xfId="0" applyBorder="1" applyAlignment="1">
      <alignment horizontal="right"/>
    </xf>
    <xf numFmtId="165" fontId="0" fillId="0" borderId="1" xfId="0" applyNumberFormat="1" applyBorder="1"/>
    <xf numFmtId="164" fontId="0" fillId="3" borderId="1" xfId="0" applyNumberFormat="1" applyFill="1" applyBorder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165" fontId="0" fillId="3" borderId="0" xfId="0" applyNumberFormat="1" applyFill="1"/>
    <xf numFmtId="0" fontId="0" fillId="3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42"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1701</xdr:colOff>
      <xdr:row>6</xdr:row>
      <xdr:rowOff>11907</xdr:rowOff>
    </xdr:from>
    <xdr:to>
      <xdr:col>23</xdr:col>
      <xdr:colOff>421564</xdr:colOff>
      <xdr:row>32</xdr:row>
      <xdr:rowOff>2175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C54D3B9-11AA-4843-85CB-BCACE038B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9761" y="1109187"/>
          <a:ext cx="9053323" cy="4760388"/>
        </a:xfrm>
        <a:prstGeom prst="rect">
          <a:avLst/>
        </a:prstGeom>
      </xdr:spPr>
    </xdr:pic>
    <xdr:clientData/>
  </xdr:twoCellAnchor>
  <xdr:twoCellAnchor>
    <xdr:from>
      <xdr:col>12</xdr:col>
      <xdr:colOff>27214</xdr:colOff>
      <xdr:row>10</xdr:row>
      <xdr:rowOff>163285</xdr:rowOff>
    </xdr:from>
    <xdr:to>
      <xdr:col>12</xdr:col>
      <xdr:colOff>72933</xdr:colOff>
      <xdr:row>12</xdr:row>
      <xdr:rowOff>81642</xdr:rowOff>
    </xdr:to>
    <xdr:sp macro="" textlink="">
      <xdr:nvSpPr>
        <xdr:cNvPr id="3" name="2 Abrir llave">
          <a:extLst>
            <a:ext uri="{FF2B5EF4-FFF2-40B4-BE49-F238E27FC236}">
              <a16:creationId xmlns:a16="http://schemas.microsoft.com/office/drawing/2014/main" id="{7DE90720-607B-4BD7-91B8-AFAA2A1341EA}"/>
            </a:ext>
          </a:extLst>
        </xdr:cNvPr>
        <xdr:cNvSpPr/>
      </xdr:nvSpPr>
      <xdr:spPr>
        <a:xfrm>
          <a:off x="22605274" y="1992085"/>
          <a:ext cx="45719" cy="284117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2721</xdr:colOff>
      <xdr:row>15</xdr:row>
      <xdr:rowOff>97970</xdr:rowOff>
    </xdr:from>
    <xdr:to>
      <xdr:col>12</xdr:col>
      <xdr:colOff>48440</xdr:colOff>
      <xdr:row>17</xdr:row>
      <xdr:rowOff>16327</xdr:rowOff>
    </xdr:to>
    <xdr:sp macro="" textlink="">
      <xdr:nvSpPr>
        <xdr:cNvPr id="4" name="14 Abrir llave">
          <a:extLst>
            <a:ext uri="{FF2B5EF4-FFF2-40B4-BE49-F238E27FC236}">
              <a16:creationId xmlns:a16="http://schemas.microsoft.com/office/drawing/2014/main" id="{01251B3E-117F-47C3-84E0-8BD777F86904}"/>
            </a:ext>
          </a:extLst>
        </xdr:cNvPr>
        <xdr:cNvSpPr/>
      </xdr:nvSpPr>
      <xdr:spPr>
        <a:xfrm>
          <a:off x="22580781" y="2856410"/>
          <a:ext cx="45719" cy="284117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737506</xdr:colOff>
      <xdr:row>12</xdr:row>
      <xdr:rowOff>84363</xdr:rowOff>
    </xdr:from>
    <xdr:to>
      <xdr:col>12</xdr:col>
      <xdr:colOff>21225</xdr:colOff>
      <xdr:row>15</xdr:row>
      <xdr:rowOff>68036</xdr:rowOff>
    </xdr:to>
    <xdr:sp macro="" textlink="">
      <xdr:nvSpPr>
        <xdr:cNvPr id="5" name="15 Abrir llave">
          <a:extLst>
            <a:ext uri="{FF2B5EF4-FFF2-40B4-BE49-F238E27FC236}">
              <a16:creationId xmlns:a16="http://schemas.microsoft.com/office/drawing/2014/main" id="{FC75F383-A524-40C0-BBFB-90375C9C55B1}"/>
            </a:ext>
          </a:extLst>
        </xdr:cNvPr>
        <xdr:cNvSpPr/>
      </xdr:nvSpPr>
      <xdr:spPr>
        <a:xfrm>
          <a:off x="22530706" y="2278923"/>
          <a:ext cx="68579" cy="54755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20</xdr:col>
      <xdr:colOff>27215</xdr:colOff>
      <xdr:row>5</xdr:row>
      <xdr:rowOff>54429</xdr:rowOff>
    </xdr:from>
    <xdr:to>
      <xdr:col>22</xdr:col>
      <xdr:colOff>338735</xdr:colOff>
      <xdr:row>6</xdr:row>
      <xdr:rowOff>13607</xdr:rowOff>
    </xdr:to>
    <xdr:sp macro="" textlink="">
      <xdr:nvSpPr>
        <xdr:cNvPr id="6" name="17 Abrir llave">
          <a:extLst>
            <a:ext uri="{FF2B5EF4-FFF2-40B4-BE49-F238E27FC236}">
              <a16:creationId xmlns:a16="http://schemas.microsoft.com/office/drawing/2014/main" id="{10264DEA-BAC9-48C5-B28D-565AA788F738}"/>
            </a:ext>
          </a:extLst>
        </xdr:cNvPr>
        <xdr:cNvSpPr/>
      </xdr:nvSpPr>
      <xdr:spPr>
        <a:xfrm rot="5400000">
          <a:off x="29753746" y="99238"/>
          <a:ext cx="142058" cy="188124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707572</xdr:colOff>
      <xdr:row>8</xdr:row>
      <xdr:rowOff>13607</xdr:rowOff>
    </xdr:from>
    <xdr:to>
      <xdr:col>15</xdr:col>
      <xdr:colOff>707572</xdr:colOff>
      <xdr:row>12</xdr:row>
      <xdr:rowOff>149679</xdr:rowOff>
    </xdr:to>
    <xdr:cxnSp macro="">
      <xdr:nvCxnSpPr>
        <xdr:cNvPr id="7" name="19 Conector recto">
          <a:extLst>
            <a:ext uri="{FF2B5EF4-FFF2-40B4-BE49-F238E27FC236}">
              <a16:creationId xmlns:a16="http://schemas.microsoft.com/office/drawing/2014/main" id="{A5DD93AB-7B6D-4739-BEFA-F06D51B78772}"/>
            </a:ext>
          </a:extLst>
        </xdr:cNvPr>
        <xdr:cNvCxnSpPr/>
      </xdr:nvCxnSpPr>
      <xdr:spPr>
        <a:xfrm flipV="1">
          <a:off x="25640212" y="1476647"/>
          <a:ext cx="0" cy="8675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710293</xdr:colOff>
      <xdr:row>14</xdr:row>
      <xdr:rowOff>179614</xdr:rowOff>
    </xdr:from>
    <xdr:to>
      <xdr:col>15</xdr:col>
      <xdr:colOff>710293</xdr:colOff>
      <xdr:row>19</xdr:row>
      <xdr:rowOff>125186</xdr:rowOff>
    </xdr:to>
    <xdr:cxnSp macro="">
      <xdr:nvCxnSpPr>
        <xdr:cNvPr id="8" name="21 Conector recto">
          <a:extLst>
            <a:ext uri="{FF2B5EF4-FFF2-40B4-BE49-F238E27FC236}">
              <a16:creationId xmlns:a16="http://schemas.microsoft.com/office/drawing/2014/main" id="{EE654C87-7C2F-4F4F-9ADC-A467C46DF347}"/>
            </a:ext>
          </a:extLst>
        </xdr:cNvPr>
        <xdr:cNvCxnSpPr/>
      </xdr:nvCxnSpPr>
      <xdr:spPr>
        <a:xfrm flipV="1">
          <a:off x="25642933" y="2755174"/>
          <a:ext cx="0" cy="8599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370114</xdr:colOff>
      <xdr:row>5</xdr:row>
      <xdr:rowOff>136070</xdr:rowOff>
    </xdr:from>
    <xdr:to>
      <xdr:col>15</xdr:col>
      <xdr:colOff>721179</xdr:colOff>
      <xdr:row>6</xdr:row>
      <xdr:rowOff>29937</xdr:rowOff>
    </xdr:to>
    <xdr:sp macro="" textlink="">
      <xdr:nvSpPr>
        <xdr:cNvPr id="9" name="22 Abrir llave">
          <a:extLst>
            <a:ext uri="{FF2B5EF4-FFF2-40B4-BE49-F238E27FC236}">
              <a16:creationId xmlns:a16="http://schemas.microsoft.com/office/drawing/2014/main" id="{D71511DC-42D5-47DD-AEA3-76A56F84159A}"/>
            </a:ext>
          </a:extLst>
        </xdr:cNvPr>
        <xdr:cNvSpPr/>
      </xdr:nvSpPr>
      <xdr:spPr>
        <a:xfrm rot="5400000">
          <a:off x="25439913" y="913311"/>
          <a:ext cx="76747" cy="351065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5442</xdr:colOff>
      <xdr:row>5</xdr:row>
      <xdr:rowOff>111577</xdr:rowOff>
    </xdr:from>
    <xdr:to>
      <xdr:col>17</xdr:col>
      <xdr:colOff>40822</xdr:colOff>
      <xdr:row>6</xdr:row>
      <xdr:rowOff>40821</xdr:rowOff>
    </xdr:to>
    <xdr:sp macro="" textlink="">
      <xdr:nvSpPr>
        <xdr:cNvPr id="10" name="23 Abrir llave">
          <a:extLst>
            <a:ext uri="{FF2B5EF4-FFF2-40B4-BE49-F238E27FC236}">
              <a16:creationId xmlns:a16="http://schemas.microsoft.com/office/drawing/2014/main" id="{B98163BC-8ED5-4DC2-935C-64765987AB40}"/>
            </a:ext>
          </a:extLst>
        </xdr:cNvPr>
        <xdr:cNvSpPr/>
      </xdr:nvSpPr>
      <xdr:spPr>
        <a:xfrm rot="5400000">
          <a:off x="26077000" y="671919"/>
          <a:ext cx="112124" cy="82024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89806</xdr:colOff>
      <xdr:row>5</xdr:row>
      <xdr:rowOff>114298</xdr:rowOff>
    </xdr:from>
    <xdr:to>
      <xdr:col>18</xdr:col>
      <xdr:colOff>285750</xdr:colOff>
      <xdr:row>6</xdr:row>
      <xdr:rowOff>27214</xdr:rowOff>
    </xdr:to>
    <xdr:sp macro="" textlink="">
      <xdr:nvSpPr>
        <xdr:cNvPr id="11" name="24 Abrir llave">
          <a:extLst>
            <a:ext uri="{FF2B5EF4-FFF2-40B4-BE49-F238E27FC236}">
              <a16:creationId xmlns:a16="http://schemas.microsoft.com/office/drawing/2014/main" id="{1BE53DA7-37CD-4721-8D78-BFFD68CF9F6D}"/>
            </a:ext>
          </a:extLst>
        </xdr:cNvPr>
        <xdr:cNvSpPr/>
      </xdr:nvSpPr>
      <xdr:spPr>
        <a:xfrm rot="5400000">
          <a:off x="27034670" y="586194"/>
          <a:ext cx="95796" cy="980804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19</xdr:col>
      <xdr:colOff>397329</xdr:colOff>
      <xdr:row>8</xdr:row>
      <xdr:rowOff>2722</xdr:rowOff>
    </xdr:from>
    <xdr:to>
      <xdr:col>19</xdr:col>
      <xdr:colOff>397329</xdr:colOff>
      <xdr:row>12</xdr:row>
      <xdr:rowOff>138794</xdr:rowOff>
    </xdr:to>
    <xdr:cxnSp macro="">
      <xdr:nvCxnSpPr>
        <xdr:cNvPr id="12" name="25 Conector recto">
          <a:extLst>
            <a:ext uri="{FF2B5EF4-FFF2-40B4-BE49-F238E27FC236}">
              <a16:creationId xmlns:a16="http://schemas.microsoft.com/office/drawing/2014/main" id="{7FB26999-7A25-4DD0-8D24-D610F3203B7B}"/>
            </a:ext>
          </a:extLst>
        </xdr:cNvPr>
        <xdr:cNvCxnSpPr/>
      </xdr:nvCxnSpPr>
      <xdr:spPr>
        <a:xfrm flipV="1">
          <a:off x="28469409" y="1465762"/>
          <a:ext cx="0" cy="8675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400050</xdr:colOff>
      <xdr:row>14</xdr:row>
      <xdr:rowOff>168729</xdr:rowOff>
    </xdr:from>
    <xdr:to>
      <xdr:col>19</xdr:col>
      <xdr:colOff>400050</xdr:colOff>
      <xdr:row>19</xdr:row>
      <xdr:rowOff>114301</xdr:rowOff>
    </xdr:to>
    <xdr:cxnSp macro="">
      <xdr:nvCxnSpPr>
        <xdr:cNvPr id="13" name="26 Conector recto">
          <a:extLst>
            <a:ext uri="{FF2B5EF4-FFF2-40B4-BE49-F238E27FC236}">
              <a16:creationId xmlns:a16="http://schemas.microsoft.com/office/drawing/2014/main" id="{9637F9AC-E46F-4B7A-9473-5B0D0DED293B}"/>
            </a:ext>
          </a:extLst>
        </xdr:cNvPr>
        <xdr:cNvCxnSpPr/>
      </xdr:nvCxnSpPr>
      <xdr:spPr>
        <a:xfrm flipV="1">
          <a:off x="28472130" y="2744289"/>
          <a:ext cx="0" cy="8599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310241</xdr:colOff>
      <xdr:row>5</xdr:row>
      <xdr:rowOff>103413</xdr:rowOff>
    </xdr:from>
    <xdr:to>
      <xdr:col>19</xdr:col>
      <xdr:colOff>394607</xdr:colOff>
      <xdr:row>6</xdr:row>
      <xdr:rowOff>0</xdr:rowOff>
    </xdr:to>
    <xdr:sp macro="" textlink="">
      <xdr:nvSpPr>
        <xdr:cNvPr id="14" name="27 Abrir llave">
          <a:extLst>
            <a:ext uri="{FF2B5EF4-FFF2-40B4-BE49-F238E27FC236}">
              <a16:creationId xmlns:a16="http://schemas.microsoft.com/office/drawing/2014/main" id="{EE37BFAC-83BA-42F1-AC0A-02824AF92B37}"/>
            </a:ext>
          </a:extLst>
        </xdr:cNvPr>
        <xdr:cNvSpPr/>
      </xdr:nvSpPr>
      <xdr:spPr>
        <a:xfrm rot="5400000">
          <a:off x="27992340" y="622934"/>
          <a:ext cx="79467" cy="869226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19</xdr:col>
      <xdr:colOff>427264</xdr:colOff>
      <xdr:row>5</xdr:row>
      <xdr:rowOff>111577</xdr:rowOff>
    </xdr:from>
    <xdr:to>
      <xdr:col>20</xdr:col>
      <xdr:colOff>16329</xdr:colOff>
      <xdr:row>6</xdr:row>
      <xdr:rowOff>5444</xdr:rowOff>
    </xdr:to>
    <xdr:sp macro="" textlink="">
      <xdr:nvSpPr>
        <xdr:cNvPr id="15" name="28 Abrir llave">
          <a:extLst>
            <a:ext uri="{FF2B5EF4-FFF2-40B4-BE49-F238E27FC236}">
              <a16:creationId xmlns:a16="http://schemas.microsoft.com/office/drawing/2014/main" id="{8452BC94-40C9-4309-B8E2-B83D48111F5A}"/>
            </a:ext>
          </a:extLst>
        </xdr:cNvPr>
        <xdr:cNvSpPr/>
      </xdr:nvSpPr>
      <xdr:spPr>
        <a:xfrm rot="5400000">
          <a:off x="28647933" y="877388"/>
          <a:ext cx="76747" cy="373925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592776</xdr:colOff>
      <xdr:row>7</xdr:row>
      <xdr:rowOff>185798</xdr:rowOff>
    </xdr:from>
    <xdr:to>
      <xdr:col>18</xdr:col>
      <xdr:colOff>638495</xdr:colOff>
      <xdr:row>12</xdr:row>
      <xdr:rowOff>169471</xdr:rowOff>
    </xdr:to>
    <xdr:sp macro="" textlink="">
      <xdr:nvSpPr>
        <xdr:cNvPr id="16" name="29 Abrir llave">
          <a:extLst>
            <a:ext uri="{FF2B5EF4-FFF2-40B4-BE49-F238E27FC236}">
              <a16:creationId xmlns:a16="http://schemas.microsoft.com/office/drawing/2014/main" id="{EAA70339-F89B-4642-B2E2-033188DEA909}"/>
            </a:ext>
          </a:extLst>
        </xdr:cNvPr>
        <xdr:cNvSpPr/>
      </xdr:nvSpPr>
      <xdr:spPr>
        <a:xfrm flipH="1">
          <a:off x="27879996" y="1465958"/>
          <a:ext cx="45719" cy="89807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29936</xdr:colOff>
      <xdr:row>5</xdr:row>
      <xdr:rowOff>57150</xdr:rowOff>
    </xdr:from>
    <xdr:to>
      <xdr:col>15</xdr:col>
      <xdr:colOff>341456</xdr:colOff>
      <xdr:row>6</xdr:row>
      <xdr:rowOff>16328</xdr:rowOff>
    </xdr:to>
    <xdr:sp macro="" textlink="">
      <xdr:nvSpPr>
        <xdr:cNvPr id="17" name="32 Abrir llave">
          <a:extLst>
            <a:ext uri="{FF2B5EF4-FFF2-40B4-BE49-F238E27FC236}">
              <a16:creationId xmlns:a16="http://schemas.microsoft.com/office/drawing/2014/main" id="{C2E70F7B-20FD-45E4-92B2-CFAA45231776}"/>
            </a:ext>
          </a:extLst>
        </xdr:cNvPr>
        <xdr:cNvSpPr/>
      </xdr:nvSpPr>
      <xdr:spPr>
        <a:xfrm rot="5400000">
          <a:off x="24262447" y="101959"/>
          <a:ext cx="142058" cy="188124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19</xdr:col>
      <xdr:colOff>0</xdr:colOff>
      <xdr:row>7</xdr:row>
      <xdr:rowOff>108857</xdr:rowOff>
    </xdr:from>
    <xdr:to>
      <xdr:col>24</xdr:col>
      <xdr:colOff>27214</xdr:colOff>
      <xdr:row>10</xdr:row>
      <xdr:rowOff>103909</xdr:rowOff>
    </xdr:to>
    <xdr:cxnSp macro="">
      <xdr:nvCxnSpPr>
        <xdr:cNvPr id="18" name="33 Conector angular">
          <a:extLst>
            <a:ext uri="{FF2B5EF4-FFF2-40B4-BE49-F238E27FC236}">
              <a16:creationId xmlns:a16="http://schemas.microsoft.com/office/drawing/2014/main" id="{E101EE34-AFB0-4DA8-BE16-525C4B3CDBC8}"/>
            </a:ext>
          </a:extLst>
        </xdr:cNvPr>
        <xdr:cNvCxnSpPr/>
      </xdr:nvCxnSpPr>
      <xdr:spPr>
        <a:xfrm flipV="1">
          <a:off x="28072080" y="1389017"/>
          <a:ext cx="4058194" cy="543692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721178</xdr:colOff>
      <xdr:row>13</xdr:row>
      <xdr:rowOff>13608</xdr:rowOff>
    </xdr:from>
    <xdr:to>
      <xdr:col>18</xdr:col>
      <xdr:colOff>4897</xdr:colOff>
      <xdr:row>14</xdr:row>
      <xdr:rowOff>136071</xdr:rowOff>
    </xdr:to>
    <xdr:sp macro="" textlink="">
      <xdr:nvSpPr>
        <xdr:cNvPr id="19" name="36 Abrir llave">
          <a:extLst>
            <a:ext uri="{FF2B5EF4-FFF2-40B4-BE49-F238E27FC236}">
              <a16:creationId xmlns:a16="http://schemas.microsoft.com/office/drawing/2014/main" id="{6CAF24AB-5BAC-45F0-9049-D30C37409581}"/>
            </a:ext>
          </a:extLst>
        </xdr:cNvPr>
        <xdr:cNvSpPr/>
      </xdr:nvSpPr>
      <xdr:spPr>
        <a:xfrm flipH="1">
          <a:off x="27223538" y="2398668"/>
          <a:ext cx="68579" cy="31296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70757</xdr:colOff>
      <xdr:row>11</xdr:row>
      <xdr:rowOff>122464</xdr:rowOff>
    </xdr:from>
    <xdr:to>
      <xdr:col>24</xdr:col>
      <xdr:colOff>0</xdr:colOff>
      <xdr:row>13</xdr:row>
      <xdr:rowOff>166007</xdr:rowOff>
    </xdr:to>
    <xdr:cxnSp macro="">
      <xdr:nvCxnSpPr>
        <xdr:cNvPr id="20" name="37 Conector angular">
          <a:extLst>
            <a:ext uri="{FF2B5EF4-FFF2-40B4-BE49-F238E27FC236}">
              <a16:creationId xmlns:a16="http://schemas.microsoft.com/office/drawing/2014/main" id="{B5C12952-9276-4A2C-ABE6-6072264612B8}"/>
            </a:ext>
          </a:extLst>
        </xdr:cNvPr>
        <xdr:cNvCxnSpPr/>
      </xdr:nvCxnSpPr>
      <xdr:spPr>
        <a:xfrm flipV="1">
          <a:off x="27357977" y="2134144"/>
          <a:ext cx="4745083" cy="41692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590056</xdr:colOff>
      <xdr:row>14</xdr:row>
      <xdr:rowOff>118753</xdr:rowOff>
    </xdr:from>
    <xdr:to>
      <xdr:col>18</xdr:col>
      <xdr:colOff>635775</xdr:colOff>
      <xdr:row>19</xdr:row>
      <xdr:rowOff>102426</xdr:rowOff>
    </xdr:to>
    <xdr:sp macro="" textlink="">
      <xdr:nvSpPr>
        <xdr:cNvPr id="21" name="40 Abrir llave">
          <a:extLst>
            <a:ext uri="{FF2B5EF4-FFF2-40B4-BE49-F238E27FC236}">
              <a16:creationId xmlns:a16="http://schemas.microsoft.com/office/drawing/2014/main" id="{3FA0C9E1-49DC-4993-B659-0D46BDFD598A}"/>
            </a:ext>
          </a:extLst>
        </xdr:cNvPr>
        <xdr:cNvSpPr/>
      </xdr:nvSpPr>
      <xdr:spPr>
        <a:xfrm flipH="1">
          <a:off x="27877276" y="2694313"/>
          <a:ext cx="45719" cy="89807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19</xdr:col>
      <xdr:colOff>17318</xdr:colOff>
      <xdr:row>16</xdr:row>
      <xdr:rowOff>103909</xdr:rowOff>
    </xdr:from>
    <xdr:to>
      <xdr:col>23</xdr:col>
      <xdr:colOff>813955</xdr:colOff>
      <xdr:row>17</xdr:row>
      <xdr:rowOff>69273</xdr:rowOff>
    </xdr:to>
    <xdr:cxnSp macro="">
      <xdr:nvCxnSpPr>
        <xdr:cNvPr id="22" name="41 Conector angular">
          <a:extLst>
            <a:ext uri="{FF2B5EF4-FFF2-40B4-BE49-F238E27FC236}">
              <a16:creationId xmlns:a16="http://schemas.microsoft.com/office/drawing/2014/main" id="{8FFF9CAA-81B0-43EE-9482-9F0393CC0D2C}"/>
            </a:ext>
          </a:extLst>
        </xdr:cNvPr>
        <xdr:cNvCxnSpPr/>
      </xdr:nvCxnSpPr>
      <xdr:spPr>
        <a:xfrm flipV="1">
          <a:off x="28089398" y="3045229"/>
          <a:ext cx="3936077" cy="14824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217714</xdr:colOff>
      <xdr:row>27</xdr:row>
      <xdr:rowOff>136071</xdr:rowOff>
    </xdr:from>
    <xdr:to>
      <xdr:col>23</xdr:col>
      <xdr:colOff>217714</xdr:colOff>
      <xdr:row>27</xdr:row>
      <xdr:rowOff>163286</xdr:rowOff>
    </xdr:to>
    <xdr:cxnSp macro="">
      <xdr:nvCxnSpPr>
        <xdr:cNvPr id="23" name="47 Conector recto">
          <a:extLst>
            <a:ext uri="{FF2B5EF4-FFF2-40B4-BE49-F238E27FC236}">
              <a16:creationId xmlns:a16="http://schemas.microsoft.com/office/drawing/2014/main" id="{FBC001D6-3215-4690-876E-C2F5BAC68F5A}"/>
            </a:ext>
          </a:extLst>
        </xdr:cNvPr>
        <xdr:cNvCxnSpPr/>
      </xdr:nvCxnSpPr>
      <xdr:spPr>
        <a:xfrm flipV="1">
          <a:off x="22795774" y="5089071"/>
          <a:ext cx="8633460" cy="27215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108858</xdr:colOff>
      <xdr:row>27</xdr:row>
      <xdr:rowOff>176893</xdr:rowOff>
    </xdr:from>
    <xdr:to>
      <xdr:col>12</xdr:col>
      <xdr:colOff>154577</xdr:colOff>
      <xdr:row>30</xdr:row>
      <xdr:rowOff>95250</xdr:rowOff>
    </xdr:to>
    <xdr:sp macro="" textlink="">
      <xdr:nvSpPr>
        <xdr:cNvPr id="24" name="51 Abrir llave">
          <a:extLst>
            <a:ext uri="{FF2B5EF4-FFF2-40B4-BE49-F238E27FC236}">
              <a16:creationId xmlns:a16="http://schemas.microsoft.com/office/drawing/2014/main" id="{0DB29F87-8DDD-4DB9-80C5-140ABCDCED57}"/>
            </a:ext>
          </a:extLst>
        </xdr:cNvPr>
        <xdr:cNvSpPr/>
      </xdr:nvSpPr>
      <xdr:spPr>
        <a:xfrm>
          <a:off x="22686918" y="5129893"/>
          <a:ext cx="45719" cy="466997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721179</xdr:colOff>
      <xdr:row>29</xdr:row>
      <xdr:rowOff>36739</xdr:rowOff>
    </xdr:from>
    <xdr:to>
      <xdr:col>12</xdr:col>
      <xdr:colOff>21226</xdr:colOff>
      <xdr:row>29</xdr:row>
      <xdr:rowOff>95250</xdr:rowOff>
    </xdr:to>
    <xdr:cxnSp macro="">
      <xdr:nvCxnSpPr>
        <xdr:cNvPr id="25" name="52 Conector recto de flecha">
          <a:extLst>
            <a:ext uri="{FF2B5EF4-FFF2-40B4-BE49-F238E27FC236}">
              <a16:creationId xmlns:a16="http://schemas.microsoft.com/office/drawing/2014/main" id="{DC0BD1F4-42F0-4FC1-BA2A-50B39741C3B2}"/>
            </a:ext>
          </a:extLst>
        </xdr:cNvPr>
        <xdr:cNvCxnSpPr/>
      </xdr:nvCxnSpPr>
      <xdr:spPr>
        <a:xfrm flipH="1">
          <a:off x="21729519" y="5355499"/>
          <a:ext cx="869767" cy="58511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81643</xdr:colOff>
      <xdr:row>31</xdr:row>
      <xdr:rowOff>163285</xdr:rowOff>
    </xdr:from>
    <xdr:to>
      <xdr:col>18</xdr:col>
      <xdr:colOff>277587</xdr:colOff>
      <xdr:row>33</xdr:row>
      <xdr:rowOff>13606</xdr:rowOff>
    </xdr:to>
    <xdr:sp macro="" textlink="">
      <xdr:nvSpPr>
        <xdr:cNvPr id="26" name="56 Abrir llave">
          <a:extLst>
            <a:ext uri="{FF2B5EF4-FFF2-40B4-BE49-F238E27FC236}">
              <a16:creationId xmlns:a16="http://schemas.microsoft.com/office/drawing/2014/main" id="{8159C74F-21D2-4FA0-9695-4CAE55710BFB}"/>
            </a:ext>
          </a:extLst>
        </xdr:cNvPr>
        <xdr:cNvSpPr/>
      </xdr:nvSpPr>
      <xdr:spPr>
        <a:xfrm rot="16200000" flipV="1">
          <a:off x="26966364" y="5465444"/>
          <a:ext cx="216081" cy="980804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21</xdr:col>
      <xdr:colOff>476250</xdr:colOff>
      <xdr:row>29</xdr:row>
      <xdr:rowOff>149678</xdr:rowOff>
    </xdr:from>
    <xdr:to>
      <xdr:col>22</xdr:col>
      <xdr:colOff>8653</xdr:colOff>
      <xdr:row>32</xdr:row>
      <xdr:rowOff>117433</xdr:rowOff>
    </xdr:to>
    <xdr:cxnSp macro="">
      <xdr:nvCxnSpPr>
        <xdr:cNvPr id="27" name="57 Conector curvado">
          <a:extLst>
            <a:ext uri="{FF2B5EF4-FFF2-40B4-BE49-F238E27FC236}">
              <a16:creationId xmlns:a16="http://schemas.microsoft.com/office/drawing/2014/main" id="{0C8C6122-265F-4465-95B5-13318D49F341}"/>
            </a:ext>
          </a:extLst>
        </xdr:cNvPr>
        <xdr:cNvCxnSpPr/>
      </xdr:nvCxnSpPr>
      <xdr:spPr>
        <a:xfrm rot="16200000" flipH="1">
          <a:off x="30018484" y="5568004"/>
          <a:ext cx="516395" cy="317263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340177</xdr:colOff>
      <xdr:row>30</xdr:row>
      <xdr:rowOff>108858</xdr:rowOff>
    </xdr:from>
    <xdr:to>
      <xdr:col>18</xdr:col>
      <xdr:colOff>385896</xdr:colOff>
      <xdr:row>31</xdr:row>
      <xdr:rowOff>13608</xdr:rowOff>
    </xdr:to>
    <xdr:sp macro="" textlink="">
      <xdr:nvSpPr>
        <xdr:cNvPr id="28" name="58 Abrir llave">
          <a:extLst>
            <a:ext uri="{FF2B5EF4-FFF2-40B4-BE49-F238E27FC236}">
              <a16:creationId xmlns:a16="http://schemas.microsoft.com/office/drawing/2014/main" id="{E5B4AACB-39A2-4316-92F5-1A9F9BB7D4A3}"/>
            </a:ext>
          </a:extLst>
        </xdr:cNvPr>
        <xdr:cNvSpPr/>
      </xdr:nvSpPr>
      <xdr:spPr>
        <a:xfrm flipH="1">
          <a:off x="27627397" y="5610498"/>
          <a:ext cx="45719" cy="8763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435429</xdr:colOff>
      <xdr:row>30</xdr:row>
      <xdr:rowOff>163287</xdr:rowOff>
    </xdr:from>
    <xdr:to>
      <xdr:col>19</xdr:col>
      <xdr:colOff>13607</xdr:colOff>
      <xdr:row>32</xdr:row>
      <xdr:rowOff>95250</xdr:rowOff>
    </xdr:to>
    <xdr:cxnSp macro="">
      <xdr:nvCxnSpPr>
        <xdr:cNvPr id="29" name="59 Conector angular">
          <a:extLst>
            <a:ext uri="{FF2B5EF4-FFF2-40B4-BE49-F238E27FC236}">
              <a16:creationId xmlns:a16="http://schemas.microsoft.com/office/drawing/2014/main" id="{7476815C-D627-47C6-A8AD-207307FBB8DE}"/>
            </a:ext>
          </a:extLst>
        </xdr:cNvPr>
        <xdr:cNvCxnSpPr/>
      </xdr:nvCxnSpPr>
      <xdr:spPr>
        <a:xfrm>
          <a:off x="27722649" y="5664927"/>
          <a:ext cx="363038" cy="29772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162874</xdr:colOff>
      <xdr:row>30</xdr:row>
      <xdr:rowOff>95250</xdr:rowOff>
    </xdr:from>
    <xdr:to>
      <xdr:col>23</xdr:col>
      <xdr:colOff>285750</xdr:colOff>
      <xdr:row>31</xdr:row>
      <xdr:rowOff>83345</xdr:rowOff>
    </xdr:to>
    <xdr:sp macro="" textlink="">
      <xdr:nvSpPr>
        <xdr:cNvPr id="30" name="91 Abrir llave">
          <a:extLst>
            <a:ext uri="{FF2B5EF4-FFF2-40B4-BE49-F238E27FC236}">
              <a16:creationId xmlns:a16="http://schemas.microsoft.com/office/drawing/2014/main" id="{26F02D75-27C3-47B4-BA55-7F558525BB2C}"/>
            </a:ext>
          </a:extLst>
        </xdr:cNvPr>
        <xdr:cNvSpPr/>
      </xdr:nvSpPr>
      <xdr:spPr>
        <a:xfrm flipH="1">
          <a:off x="31374394" y="5596890"/>
          <a:ext cx="122876" cy="170975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28</xdr:col>
      <xdr:colOff>1701</xdr:colOff>
      <xdr:row>6</xdr:row>
      <xdr:rowOff>11907</xdr:rowOff>
    </xdr:from>
    <xdr:to>
      <xdr:col>39</xdr:col>
      <xdr:colOff>421564</xdr:colOff>
      <xdr:row>32</xdr:row>
      <xdr:rowOff>2175</xdr:rowOff>
    </xdr:to>
    <xdr:pic>
      <xdr:nvPicPr>
        <xdr:cNvPr id="31" name="92 Imagen">
          <a:extLst>
            <a:ext uri="{FF2B5EF4-FFF2-40B4-BE49-F238E27FC236}">
              <a16:creationId xmlns:a16="http://schemas.microsoft.com/office/drawing/2014/main" id="{6DC12103-3D64-4F9A-916E-4F1F7551A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4201" y="1109187"/>
          <a:ext cx="9137143" cy="4760388"/>
        </a:xfrm>
        <a:prstGeom prst="rect">
          <a:avLst/>
        </a:prstGeom>
      </xdr:spPr>
    </xdr:pic>
    <xdr:clientData/>
  </xdr:twoCellAnchor>
  <xdr:twoCellAnchor>
    <xdr:from>
      <xdr:col>28</xdr:col>
      <xdr:colOff>27214</xdr:colOff>
      <xdr:row>10</xdr:row>
      <xdr:rowOff>163285</xdr:rowOff>
    </xdr:from>
    <xdr:to>
      <xdr:col>28</xdr:col>
      <xdr:colOff>72933</xdr:colOff>
      <xdr:row>12</xdr:row>
      <xdr:rowOff>81642</xdr:rowOff>
    </xdr:to>
    <xdr:sp macro="" textlink="">
      <xdr:nvSpPr>
        <xdr:cNvPr id="32" name="93 Abrir llave">
          <a:extLst>
            <a:ext uri="{FF2B5EF4-FFF2-40B4-BE49-F238E27FC236}">
              <a16:creationId xmlns:a16="http://schemas.microsoft.com/office/drawing/2014/main" id="{2C64419F-BD83-40A6-B56A-DA26718B6520}"/>
            </a:ext>
          </a:extLst>
        </xdr:cNvPr>
        <xdr:cNvSpPr/>
      </xdr:nvSpPr>
      <xdr:spPr>
        <a:xfrm>
          <a:off x="35269714" y="1992085"/>
          <a:ext cx="45719" cy="284117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28</xdr:col>
      <xdr:colOff>2721</xdr:colOff>
      <xdr:row>15</xdr:row>
      <xdr:rowOff>97970</xdr:rowOff>
    </xdr:from>
    <xdr:to>
      <xdr:col>28</xdr:col>
      <xdr:colOff>48440</xdr:colOff>
      <xdr:row>17</xdr:row>
      <xdr:rowOff>16327</xdr:rowOff>
    </xdr:to>
    <xdr:sp macro="" textlink="">
      <xdr:nvSpPr>
        <xdr:cNvPr id="33" name="94 Abrir llave">
          <a:extLst>
            <a:ext uri="{FF2B5EF4-FFF2-40B4-BE49-F238E27FC236}">
              <a16:creationId xmlns:a16="http://schemas.microsoft.com/office/drawing/2014/main" id="{7F9B7023-D636-4634-AE9A-EC306C7586BD}"/>
            </a:ext>
          </a:extLst>
        </xdr:cNvPr>
        <xdr:cNvSpPr/>
      </xdr:nvSpPr>
      <xdr:spPr>
        <a:xfrm>
          <a:off x="35245221" y="2856410"/>
          <a:ext cx="45719" cy="284117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27</xdr:col>
      <xdr:colOff>737506</xdr:colOff>
      <xdr:row>12</xdr:row>
      <xdr:rowOff>84363</xdr:rowOff>
    </xdr:from>
    <xdr:to>
      <xdr:col>28</xdr:col>
      <xdr:colOff>21225</xdr:colOff>
      <xdr:row>15</xdr:row>
      <xdr:rowOff>68036</xdr:rowOff>
    </xdr:to>
    <xdr:sp macro="" textlink="">
      <xdr:nvSpPr>
        <xdr:cNvPr id="34" name="95 Abrir llave">
          <a:extLst>
            <a:ext uri="{FF2B5EF4-FFF2-40B4-BE49-F238E27FC236}">
              <a16:creationId xmlns:a16="http://schemas.microsoft.com/office/drawing/2014/main" id="{6E7E90F9-BB2A-4C15-AB0B-8BA312C3AC7F}"/>
            </a:ext>
          </a:extLst>
        </xdr:cNvPr>
        <xdr:cNvSpPr/>
      </xdr:nvSpPr>
      <xdr:spPr>
        <a:xfrm>
          <a:off x="35195146" y="2278923"/>
          <a:ext cx="68579" cy="54755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36</xdr:col>
      <xdr:colOff>27215</xdr:colOff>
      <xdr:row>5</xdr:row>
      <xdr:rowOff>54429</xdr:rowOff>
    </xdr:from>
    <xdr:to>
      <xdr:col>38</xdr:col>
      <xdr:colOff>338735</xdr:colOff>
      <xdr:row>6</xdr:row>
      <xdr:rowOff>13607</xdr:rowOff>
    </xdr:to>
    <xdr:sp macro="" textlink="">
      <xdr:nvSpPr>
        <xdr:cNvPr id="35" name="96 Abrir llave">
          <a:extLst>
            <a:ext uri="{FF2B5EF4-FFF2-40B4-BE49-F238E27FC236}">
              <a16:creationId xmlns:a16="http://schemas.microsoft.com/office/drawing/2014/main" id="{705BF817-F649-44AD-91C5-80DEBDFCB148}"/>
            </a:ext>
          </a:extLst>
        </xdr:cNvPr>
        <xdr:cNvSpPr/>
      </xdr:nvSpPr>
      <xdr:spPr>
        <a:xfrm rot="5400000">
          <a:off x="42486766" y="91618"/>
          <a:ext cx="142058" cy="189648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31</xdr:col>
      <xdr:colOff>707572</xdr:colOff>
      <xdr:row>8</xdr:row>
      <xdr:rowOff>13607</xdr:rowOff>
    </xdr:from>
    <xdr:to>
      <xdr:col>31</xdr:col>
      <xdr:colOff>707572</xdr:colOff>
      <xdr:row>12</xdr:row>
      <xdr:rowOff>149679</xdr:rowOff>
    </xdr:to>
    <xdr:cxnSp macro="">
      <xdr:nvCxnSpPr>
        <xdr:cNvPr id="36" name="97 Conector recto">
          <a:extLst>
            <a:ext uri="{FF2B5EF4-FFF2-40B4-BE49-F238E27FC236}">
              <a16:creationId xmlns:a16="http://schemas.microsoft.com/office/drawing/2014/main" id="{04A06A62-0126-4442-9CAD-BBE975DD5B46}"/>
            </a:ext>
          </a:extLst>
        </xdr:cNvPr>
        <xdr:cNvCxnSpPr/>
      </xdr:nvCxnSpPr>
      <xdr:spPr>
        <a:xfrm flipV="1">
          <a:off x="38327512" y="1476647"/>
          <a:ext cx="0" cy="8675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710293</xdr:colOff>
      <xdr:row>14</xdr:row>
      <xdr:rowOff>179614</xdr:rowOff>
    </xdr:from>
    <xdr:to>
      <xdr:col>31</xdr:col>
      <xdr:colOff>710293</xdr:colOff>
      <xdr:row>19</xdr:row>
      <xdr:rowOff>125186</xdr:rowOff>
    </xdr:to>
    <xdr:cxnSp macro="">
      <xdr:nvCxnSpPr>
        <xdr:cNvPr id="37" name="98 Conector recto">
          <a:extLst>
            <a:ext uri="{FF2B5EF4-FFF2-40B4-BE49-F238E27FC236}">
              <a16:creationId xmlns:a16="http://schemas.microsoft.com/office/drawing/2014/main" id="{1C2C3287-BA2F-4D74-A97D-40B5C6772A83}"/>
            </a:ext>
          </a:extLst>
        </xdr:cNvPr>
        <xdr:cNvCxnSpPr/>
      </xdr:nvCxnSpPr>
      <xdr:spPr>
        <a:xfrm flipV="1">
          <a:off x="38330233" y="2755174"/>
          <a:ext cx="0" cy="8599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370114</xdr:colOff>
      <xdr:row>5</xdr:row>
      <xdr:rowOff>136070</xdr:rowOff>
    </xdr:from>
    <xdr:to>
      <xdr:col>31</xdr:col>
      <xdr:colOff>721179</xdr:colOff>
      <xdr:row>6</xdr:row>
      <xdr:rowOff>29937</xdr:rowOff>
    </xdr:to>
    <xdr:sp macro="" textlink="">
      <xdr:nvSpPr>
        <xdr:cNvPr id="38" name="99 Abrir llave">
          <a:extLst>
            <a:ext uri="{FF2B5EF4-FFF2-40B4-BE49-F238E27FC236}">
              <a16:creationId xmlns:a16="http://schemas.microsoft.com/office/drawing/2014/main" id="{88681E2D-158D-4005-A4A3-70603E8B3AB9}"/>
            </a:ext>
          </a:extLst>
        </xdr:cNvPr>
        <xdr:cNvSpPr/>
      </xdr:nvSpPr>
      <xdr:spPr>
        <a:xfrm rot="5400000">
          <a:off x="38127213" y="913311"/>
          <a:ext cx="76747" cy="351065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32</xdr:col>
      <xdr:colOff>5442</xdr:colOff>
      <xdr:row>5</xdr:row>
      <xdr:rowOff>111577</xdr:rowOff>
    </xdr:from>
    <xdr:to>
      <xdr:col>33</xdr:col>
      <xdr:colOff>40822</xdr:colOff>
      <xdr:row>6</xdr:row>
      <xdr:rowOff>40821</xdr:rowOff>
    </xdr:to>
    <xdr:sp macro="" textlink="">
      <xdr:nvSpPr>
        <xdr:cNvPr id="39" name="100 Abrir llave">
          <a:extLst>
            <a:ext uri="{FF2B5EF4-FFF2-40B4-BE49-F238E27FC236}">
              <a16:creationId xmlns:a16="http://schemas.microsoft.com/office/drawing/2014/main" id="{A330401F-9D1B-4B90-B14E-316AD9F79263}"/>
            </a:ext>
          </a:extLst>
        </xdr:cNvPr>
        <xdr:cNvSpPr/>
      </xdr:nvSpPr>
      <xdr:spPr>
        <a:xfrm rot="5400000">
          <a:off x="38775730" y="668109"/>
          <a:ext cx="112124" cy="82786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33</xdr:col>
      <xdr:colOff>89806</xdr:colOff>
      <xdr:row>5</xdr:row>
      <xdr:rowOff>114298</xdr:rowOff>
    </xdr:from>
    <xdr:to>
      <xdr:col>34</xdr:col>
      <xdr:colOff>285750</xdr:colOff>
      <xdr:row>6</xdr:row>
      <xdr:rowOff>27214</xdr:rowOff>
    </xdr:to>
    <xdr:sp macro="" textlink="">
      <xdr:nvSpPr>
        <xdr:cNvPr id="40" name="101 Abrir llave">
          <a:extLst>
            <a:ext uri="{FF2B5EF4-FFF2-40B4-BE49-F238E27FC236}">
              <a16:creationId xmlns:a16="http://schemas.microsoft.com/office/drawing/2014/main" id="{148722F3-0BB2-451A-8EC5-AF46CC0D4DE8}"/>
            </a:ext>
          </a:extLst>
        </xdr:cNvPr>
        <xdr:cNvSpPr/>
      </xdr:nvSpPr>
      <xdr:spPr>
        <a:xfrm rot="5400000">
          <a:off x="39741020" y="582384"/>
          <a:ext cx="95796" cy="988424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35</xdr:col>
      <xdr:colOff>397329</xdr:colOff>
      <xdr:row>8</xdr:row>
      <xdr:rowOff>2722</xdr:rowOff>
    </xdr:from>
    <xdr:to>
      <xdr:col>35</xdr:col>
      <xdr:colOff>397329</xdr:colOff>
      <xdr:row>12</xdr:row>
      <xdr:rowOff>138794</xdr:rowOff>
    </xdr:to>
    <xdr:cxnSp macro="">
      <xdr:nvCxnSpPr>
        <xdr:cNvPr id="41" name="102 Conector recto">
          <a:extLst>
            <a:ext uri="{FF2B5EF4-FFF2-40B4-BE49-F238E27FC236}">
              <a16:creationId xmlns:a16="http://schemas.microsoft.com/office/drawing/2014/main" id="{845C0DAA-4549-49D4-A694-E595ACE99BE0}"/>
            </a:ext>
          </a:extLst>
        </xdr:cNvPr>
        <xdr:cNvCxnSpPr/>
      </xdr:nvCxnSpPr>
      <xdr:spPr>
        <a:xfrm flipV="1">
          <a:off x="41187189" y="1465762"/>
          <a:ext cx="0" cy="8675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400050</xdr:colOff>
      <xdr:row>14</xdr:row>
      <xdr:rowOff>168729</xdr:rowOff>
    </xdr:from>
    <xdr:to>
      <xdr:col>35</xdr:col>
      <xdr:colOff>400050</xdr:colOff>
      <xdr:row>19</xdr:row>
      <xdr:rowOff>114301</xdr:rowOff>
    </xdr:to>
    <xdr:cxnSp macro="">
      <xdr:nvCxnSpPr>
        <xdr:cNvPr id="42" name="103 Conector recto">
          <a:extLst>
            <a:ext uri="{FF2B5EF4-FFF2-40B4-BE49-F238E27FC236}">
              <a16:creationId xmlns:a16="http://schemas.microsoft.com/office/drawing/2014/main" id="{53559F3C-4381-469E-918B-0AEB88C3ADC4}"/>
            </a:ext>
          </a:extLst>
        </xdr:cNvPr>
        <xdr:cNvCxnSpPr/>
      </xdr:nvCxnSpPr>
      <xdr:spPr>
        <a:xfrm flipV="1">
          <a:off x="41189910" y="2744289"/>
          <a:ext cx="0" cy="8599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310241</xdr:colOff>
      <xdr:row>5</xdr:row>
      <xdr:rowOff>103413</xdr:rowOff>
    </xdr:from>
    <xdr:to>
      <xdr:col>35</xdr:col>
      <xdr:colOff>394607</xdr:colOff>
      <xdr:row>6</xdr:row>
      <xdr:rowOff>0</xdr:rowOff>
    </xdr:to>
    <xdr:sp macro="" textlink="">
      <xdr:nvSpPr>
        <xdr:cNvPr id="43" name="104 Abrir llave">
          <a:extLst>
            <a:ext uri="{FF2B5EF4-FFF2-40B4-BE49-F238E27FC236}">
              <a16:creationId xmlns:a16="http://schemas.microsoft.com/office/drawing/2014/main" id="{27A4A7B1-2249-4EB8-8888-07197D17D0BA}"/>
            </a:ext>
          </a:extLst>
        </xdr:cNvPr>
        <xdr:cNvSpPr/>
      </xdr:nvSpPr>
      <xdr:spPr>
        <a:xfrm rot="5400000">
          <a:off x="40706310" y="619124"/>
          <a:ext cx="79467" cy="876846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35</xdr:col>
      <xdr:colOff>427264</xdr:colOff>
      <xdr:row>5</xdr:row>
      <xdr:rowOff>111577</xdr:rowOff>
    </xdr:from>
    <xdr:to>
      <xdr:col>36</xdr:col>
      <xdr:colOff>16329</xdr:colOff>
      <xdr:row>6</xdr:row>
      <xdr:rowOff>5444</xdr:rowOff>
    </xdr:to>
    <xdr:sp macro="" textlink="">
      <xdr:nvSpPr>
        <xdr:cNvPr id="44" name="105 Abrir llave">
          <a:extLst>
            <a:ext uri="{FF2B5EF4-FFF2-40B4-BE49-F238E27FC236}">
              <a16:creationId xmlns:a16="http://schemas.microsoft.com/office/drawing/2014/main" id="{69168B5A-BA95-43B8-85CD-11FB620978AF}"/>
            </a:ext>
          </a:extLst>
        </xdr:cNvPr>
        <xdr:cNvSpPr/>
      </xdr:nvSpPr>
      <xdr:spPr>
        <a:xfrm rot="5400000">
          <a:off x="41369523" y="873578"/>
          <a:ext cx="76747" cy="381545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34</xdr:col>
      <xdr:colOff>644730</xdr:colOff>
      <xdr:row>7</xdr:row>
      <xdr:rowOff>185798</xdr:rowOff>
    </xdr:from>
    <xdr:to>
      <xdr:col>34</xdr:col>
      <xdr:colOff>690449</xdr:colOff>
      <xdr:row>12</xdr:row>
      <xdr:rowOff>169471</xdr:rowOff>
    </xdr:to>
    <xdr:sp macro="" textlink="">
      <xdr:nvSpPr>
        <xdr:cNvPr id="45" name="106 Abrir llave">
          <a:extLst>
            <a:ext uri="{FF2B5EF4-FFF2-40B4-BE49-F238E27FC236}">
              <a16:creationId xmlns:a16="http://schemas.microsoft.com/office/drawing/2014/main" id="{247E7AA7-3AFF-450E-ACF6-ADD472858D6D}"/>
            </a:ext>
          </a:extLst>
        </xdr:cNvPr>
        <xdr:cNvSpPr/>
      </xdr:nvSpPr>
      <xdr:spPr>
        <a:xfrm flipH="1">
          <a:off x="40642110" y="1465958"/>
          <a:ext cx="45719" cy="89807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29</xdr:col>
      <xdr:colOff>29936</xdr:colOff>
      <xdr:row>5</xdr:row>
      <xdr:rowOff>57150</xdr:rowOff>
    </xdr:from>
    <xdr:to>
      <xdr:col>31</xdr:col>
      <xdr:colOff>341456</xdr:colOff>
      <xdr:row>6</xdr:row>
      <xdr:rowOff>16328</xdr:rowOff>
    </xdr:to>
    <xdr:sp macro="" textlink="">
      <xdr:nvSpPr>
        <xdr:cNvPr id="46" name="107 Abrir llave">
          <a:extLst>
            <a:ext uri="{FF2B5EF4-FFF2-40B4-BE49-F238E27FC236}">
              <a16:creationId xmlns:a16="http://schemas.microsoft.com/office/drawing/2014/main" id="{9E2E774F-2B88-4CBB-9E65-74C1F34EE766}"/>
            </a:ext>
          </a:extLst>
        </xdr:cNvPr>
        <xdr:cNvSpPr/>
      </xdr:nvSpPr>
      <xdr:spPr>
        <a:xfrm rot="5400000">
          <a:off x="36942127" y="94339"/>
          <a:ext cx="142058" cy="189648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35</xdr:col>
      <xdr:colOff>34637</xdr:colOff>
      <xdr:row>7</xdr:row>
      <xdr:rowOff>108857</xdr:rowOff>
    </xdr:from>
    <xdr:to>
      <xdr:col>40</xdr:col>
      <xdr:colOff>27214</xdr:colOff>
      <xdr:row>10</xdr:row>
      <xdr:rowOff>86591</xdr:rowOff>
    </xdr:to>
    <xdr:cxnSp macro="">
      <xdr:nvCxnSpPr>
        <xdr:cNvPr id="47" name="108 Conector angular">
          <a:extLst>
            <a:ext uri="{FF2B5EF4-FFF2-40B4-BE49-F238E27FC236}">
              <a16:creationId xmlns:a16="http://schemas.microsoft.com/office/drawing/2014/main" id="{C7763FBD-F464-4BEC-93E1-5E7C1D165AB2}"/>
            </a:ext>
          </a:extLst>
        </xdr:cNvPr>
        <xdr:cNvCxnSpPr/>
      </xdr:nvCxnSpPr>
      <xdr:spPr>
        <a:xfrm flipV="1">
          <a:off x="40824497" y="1389017"/>
          <a:ext cx="4054037" cy="52637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721178</xdr:colOff>
      <xdr:row>13</xdr:row>
      <xdr:rowOff>13608</xdr:rowOff>
    </xdr:from>
    <xdr:to>
      <xdr:col>34</xdr:col>
      <xdr:colOff>4897</xdr:colOff>
      <xdr:row>14</xdr:row>
      <xdr:rowOff>136071</xdr:rowOff>
    </xdr:to>
    <xdr:sp macro="" textlink="">
      <xdr:nvSpPr>
        <xdr:cNvPr id="48" name="109 Abrir llave">
          <a:extLst>
            <a:ext uri="{FF2B5EF4-FFF2-40B4-BE49-F238E27FC236}">
              <a16:creationId xmlns:a16="http://schemas.microsoft.com/office/drawing/2014/main" id="{990CD204-9262-4E55-ACA5-E1EFF7998A49}"/>
            </a:ext>
          </a:extLst>
        </xdr:cNvPr>
        <xdr:cNvSpPr/>
      </xdr:nvSpPr>
      <xdr:spPr>
        <a:xfrm flipH="1">
          <a:off x="39926078" y="2398668"/>
          <a:ext cx="76199" cy="31296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34</xdr:col>
      <xdr:colOff>70757</xdr:colOff>
      <xdr:row>11</xdr:row>
      <xdr:rowOff>122464</xdr:rowOff>
    </xdr:from>
    <xdr:to>
      <xdr:col>40</xdr:col>
      <xdr:colOff>0</xdr:colOff>
      <xdr:row>13</xdr:row>
      <xdr:rowOff>166007</xdr:rowOff>
    </xdr:to>
    <xdr:cxnSp macro="">
      <xdr:nvCxnSpPr>
        <xdr:cNvPr id="49" name="110 Conector angular">
          <a:extLst>
            <a:ext uri="{FF2B5EF4-FFF2-40B4-BE49-F238E27FC236}">
              <a16:creationId xmlns:a16="http://schemas.microsoft.com/office/drawing/2014/main" id="{C1D552DC-01AC-489E-A829-D3EC14792DCB}"/>
            </a:ext>
          </a:extLst>
        </xdr:cNvPr>
        <xdr:cNvCxnSpPr/>
      </xdr:nvCxnSpPr>
      <xdr:spPr>
        <a:xfrm flipV="1">
          <a:off x="40068137" y="2134144"/>
          <a:ext cx="4783183" cy="41692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676647</xdr:colOff>
      <xdr:row>14</xdr:row>
      <xdr:rowOff>136071</xdr:rowOff>
    </xdr:from>
    <xdr:to>
      <xdr:col>34</xdr:col>
      <xdr:colOff>722366</xdr:colOff>
      <xdr:row>19</xdr:row>
      <xdr:rowOff>119744</xdr:rowOff>
    </xdr:to>
    <xdr:sp macro="" textlink="">
      <xdr:nvSpPr>
        <xdr:cNvPr id="50" name="111 Abrir llave">
          <a:extLst>
            <a:ext uri="{FF2B5EF4-FFF2-40B4-BE49-F238E27FC236}">
              <a16:creationId xmlns:a16="http://schemas.microsoft.com/office/drawing/2014/main" id="{D751DB9A-CE2F-468D-BDE7-E38E6AB06D20}"/>
            </a:ext>
          </a:extLst>
        </xdr:cNvPr>
        <xdr:cNvSpPr/>
      </xdr:nvSpPr>
      <xdr:spPr>
        <a:xfrm flipH="1">
          <a:off x="40674027" y="2711631"/>
          <a:ext cx="45719" cy="89807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35</xdr:col>
      <xdr:colOff>69273</xdr:colOff>
      <xdr:row>16</xdr:row>
      <xdr:rowOff>69273</xdr:rowOff>
    </xdr:from>
    <xdr:to>
      <xdr:col>40</xdr:col>
      <xdr:colOff>51955</xdr:colOff>
      <xdr:row>17</xdr:row>
      <xdr:rowOff>34637</xdr:rowOff>
    </xdr:to>
    <xdr:cxnSp macro="">
      <xdr:nvCxnSpPr>
        <xdr:cNvPr id="51" name="112 Conector angular">
          <a:extLst>
            <a:ext uri="{FF2B5EF4-FFF2-40B4-BE49-F238E27FC236}">
              <a16:creationId xmlns:a16="http://schemas.microsoft.com/office/drawing/2014/main" id="{90D8AAC7-0690-4C30-8087-2A56037E98BA}"/>
            </a:ext>
          </a:extLst>
        </xdr:cNvPr>
        <xdr:cNvCxnSpPr/>
      </xdr:nvCxnSpPr>
      <xdr:spPr>
        <a:xfrm flipV="1">
          <a:off x="40859133" y="3010593"/>
          <a:ext cx="4044142" cy="148244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217714</xdr:colOff>
      <xdr:row>27</xdr:row>
      <xdr:rowOff>136071</xdr:rowOff>
    </xdr:from>
    <xdr:to>
      <xdr:col>39</xdr:col>
      <xdr:colOff>217714</xdr:colOff>
      <xdr:row>27</xdr:row>
      <xdr:rowOff>163286</xdr:rowOff>
    </xdr:to>
    <xdr:cxnSp macro="">
      <xdr:nvCxnSpPr>
        <xdr:cNvPr id="52" name="115 Conector recto">
          <a:extLst>
            <a:ext uri="{FF2B5EF4-FFF2-40B4-BE49-F238E27FC236}">
              <a16:creationId xmlns:a16="http://schemas.microsoft.com/office/drawing/2014/main" id="{A89D35A3-99AA-4C15-B61A-992130F45AF5}"/>
            </a:ext>
          </a:extLst>
        </xdr:cNvPr>
        <xdr:cNvCxnSpPr/>
      </xdr:nvCxnSpPr>
      <xdr:spPr>
        <a:xfrm flipV="1">
          <a:off x="35460214" y="5089071"/>
          <a:ext cx="8717280" cy="27215"/>
        </a:xfrm>
        <a:prstGeom prst="line">
          <a:avLst/>
        </a:prstGeom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27</xdr:row>
      <xdr:rowOff>176893</xdr:rowOff>
    </xdr:from>
    <xdr:to>
      <xdr:col>28</xdr:col>
      <xdr:colOff>154577</xdr:colOff>
      <xdr:row>30</xdr:row>
      <xdr:rowOff>95250</xdr:rowOff>
    </xdr:to>
    <xdr:sp macro="" textlink="">
      <xdr:nvSpPr>
        <xdr:cNvPr id="53" name="116 Abrir llave">
          <a:extLst>
            <a:ext uri="{FF2B5EF4-FFF2-40B4-BE49-F238E27FC236}">
              <a16:creationId xmlns:a16="http://schemas.microsoft.com/office/drawing/2014/main" id="{241DB728-C8DC-4766-9FC7-D069F262539C}"/>
            </a:ext>
          </a:extLst>
        </xdr:cNvPr>
        <xdr:cNvSpPr/>
      </xdr:nvSpPr>
      <xdr:spPr>
        <a:xfrm>
          <a:off x="35351358" y="5129893"/>
          <a:ext cx="45719" cy="466997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26</xdr:col>
      <xdr:colOff>721179</xdr:colOff>
      <xdr:row>29</xdr:row>
      <xdr:rowOff>36739</xdr:rowOff>
    </xdr:from>
    <xdr:to>
      <xdr:col>28</xdr:col>
      <xdr:colOff>21226</xdr:colOff>
      <xdr:row>29</xdr:row>
      <xdr:rowOff>95250</xdr:rowOff>
    </xdr:to>
    <xdr:cxnSp macro="">
      <xdr:nvCxnSpPr>
        <xdr:cNvPr id="54" name="117 Conector recto de flecha">
          <a:extLst>
            <a:ext uri="{FF2B5EF4-FFF2-40B4-BE49-F238E27FC236}">
              <a16:creationId xmlns:a16="http://schemas.microsoft.com/office/drawing/2014/main" id="{BBEC4643-7571-40F2-8A40-3F7FE203594D}"/>
            </a:ext>
          </a:extLst>
        </xdr:cNvPr>
        <xdr:cNvCxnSpPr/>
      </xdr:nvCxnSpPr>
      <xdr:spPr>
        <a:xfrm flipH="1">
          <a:off x="34393959" y="5355499"/>
          <a:ext cx="869767" cy="58511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81643</xdr:colOff>
      <xdr:row>31</xdr:row>
      <xdr:rowOff>163285</xdr:rowOff>
    </xdr:from>
    <xdr:to>
      <xdr:col>34</xdr:col>
      <xdr:colOff>277587</xdr:colOff>
      <xdr:row>33</xdr:row>
      <xdr:rowOff>13606</xdr:rowOff>
    </xdr:to>
    <xdr:sp macro="" textlink="">
      <xdr:nvSpPr>
        <xdr:cNvPr id="55" name="118 Abrir llave">
          <a:extLst>
            <a:ext uri="{FF2B5EF4-FFF2-40B4-BE49-F238E27FC236}">
              <a16:creationId xmlns:a16="http://schemas.microsoft.com/office/drawing/2014/main" id="{38F984F1-D8BD-4BF6-9F55-DD31EFA9CF4E}"/>
            </a:ext>
          </a:extLst>
        </xdr:cNvPr>
        <xdr:cNvSpPr/>
      </xdr:nvSpPr>
      <xdr:spPr>
        <a:xfrm rot="16200000" flipV="1">
          <a:off x="39672714" y="5461634"/>
          <a:ext cx="216081" cy="988424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37</xdr:col>
      <xdr:colOff>476250</xdr:colOff>
      <xdr:row>29</xdr:row>
      <xdr:rowOff>149678</xdr:rowOff>
    </xdr:from>
    <xdr:to>
      <xdr:col>38</xdr:col>
      <xdr:colOff>8653</xdr:colOff>
      <xdr:row>32</xdr:row>
      <xdr:rowOff>117433</xdr:rowOff>
    </xdr:to>
    <xdr:cxnSp macro="">
      <xdr:nvCxnSpPr>
        <xdr:cNvPr id="56" name="119 Conector curvado">
          <a:extLst>
            <a:ext uri="{FF2B5EF4-FFF2-40B4-BE49-F238E27FC236}">
              <a16:creationId xmlns:a16="http://schemas.microsoft.com/office/drawing/2014/main" id="{AB51B535-B55D-473A-986A-AE3EC6511325}"/>
            </a:ext>
          </a:extLst>
        </xdr:cNvPr>
        <xdr:cNvCxnSpPr/>
      </xdr:nvCxnSpPr>
      <xdr:spPr>
        <a:xfrm rot="16200000" flipH="1">
          <a:off x="42755314" y="5564194"/>
          <a:ext cx="516395" cy="324883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340177</xdr:colOff>
      <xdr:row>30</xdr:row>
      <xdr:rowOff>108858</xdr:rowOff>
    </xdr:from>
    <xdr:to>
      <xdr:col>34</xdr:col>
      <xdr:colOff>385896</xdr:colOff>
      <xdr:row>31</xdr:row>
      <xdr:rowOff>13608</xdr:rowOff>
    </xdr:to>
    <xdr:sp macro="" textlink="">
      <xdr:nvSpPr>
        <xdr:cNvPr id="57" name="120 Abrir llave">
          <a:extLst>
            <a:ext uri="{FF2B5EF4-FFF2-40B4-BE49-F238E27FC236}">
              <a16:creationId xmlns:a16="http://schemas.microsoft.com/office/drawing/2014/main" id="{4E0D5FF5-9F68-4172-A7E7-E897ED6E61DF}"/>
            </a:ext>
          </a:extLst>
        </xdr:cNvPr>
        <xdr:cNvSpPr/>
      </xdr:nvSpPr>
      <xdr:spPr>
        <a:xfrm flipH="1">
          <a:off x="40337557" y="5610498"/>
          <a:ext cx="45719" cy="8763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34</xdr:col>
      <xdr:colOff>435429</xdr:colOff>
      <xdr:row>30</xdr:row>
      <xdr:rowOff>163287</xdr:rowOff>
    </xdr:from>
    <xdr:to>
      <xdr:col>35</xdr:col>
      <xdr:colOff>13607</xdr:colOff>
      <xdr:row>32</xdr:row>
      <xdr:rowOff>95250</xdr:rowOff>
    </xdr:to>
    <xdr:cxnSp macro="">
      <xdr:nvCxnSpPr>
        <xdr:cNvPr id="58" name="121 Conector angular">
          <a:extLst>
            <a:ext uri="{FF2B5EF4-FFF2-40B4-BE49-F238E27FC236}">
              <a16:creationId xmlns:a16="http://schemas.microsoft.com/office/drawing/2014/main" id="{6B800775-0BD4-47B5-861D-0721C402C705}"/>
            </a:ext>
          </a:extLst>
        </xdr:cNvPr>
        <xdr:cNvCxnSpPr/>
      </xdr:nvCxnSpPr>
      <xdr:spPr>
        <a:xfrm>
          <a:off x="40432809" y="5664927"/>
          <a:ext cx="370658" cy="29772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162874</xdr:colOff>
      <xdr:row>30</xdr:row>
      <xdr:rowOff>95250</xdr:rowOff>
    </xdr:from>
    <xdr:to>
      <xdr:col>39</xdr:col>
      <xdr:colOff>285750</xdr:colOff>
      <xdr:row>31</xdr:row>
      <xdr:rowOff>83345</xdr:rowOff>
    </xdr:to>
    <xdr:sp macro="" textlink="">
      <xdr:nvSpPr>
        <xdr:cNvPr id="59" name="122 Abrir llave">
          <a:extLst>
            <a:ext uri="{FF2B5EF4-FFF2-40B4-BE49-F238E27FC236}">
              <a16:creationId xmlns:a16="http://schemas.microsoft.com/office/drawing/2014/main" id="{E7C5ECF5-E195-4293-B4B1-53B085265EAE}"/>
            </a:ext>
          </a:extLst>
        </xdr:cNvPr>
        <xdr:cNvSpPr/>
      </xdr:nvSpPr>
      <xdr:spPr>
        <a:xfrm flipH="1">
          <a:off x="44122654" y="5596890"/>
          <a:ext cx="122876" cy="170975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33</xdr:col>
      <xdr:colOff>211529</xdr:colOff>
      <xdr:row>26</xdr:row>
      <xdr:rowOff>115043</xdr:rowOff>
    </xdr:from>
    <xdr:to>
      <xdr:col>33</xdr:col>
      <xdr:colOff>326572</xdr:colOff>
      <xdr:row>27</xdr:row>
      <xdr:rowOff>163286</xdr:rowOff>
    </xdr:to>
    <xdr:sp macro="" textlink="">
      <xdr:nvSpPr>
        <xdr:cNvPr id="60" name="126 Abrir llave">
          <a:extLst>
            <a:ext uri="{FF2B5EF4-FFF2-40B4-BE49-F238E27FC236}">
              <a16:creationId xmlns:a16="http://schemas.microsoft.com/office/drawing/2014/main" id="{539A9BB9-1583-406C-A856-7D1AB63D48EE}"/>
            </a:ext>
          </a:extLst>
        </xdr:cNvPr>
        <xdr:cNvSpPr/>
      </xdr:nvSpPr>
      <xdr:spPr>
        <a:xfrm>
          <a:off x="39416429" y="4885163"/>
          <a:ext cx="115043" cy="23112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31</xdr:col>
      <xdr:colOff>503466</xdr:colOff>
      <xdr:row>27</xdr:row>
      <xdr:rowOff>57522</xdr:rowOff>
    </xdr:from>
    <xdr:to>
      <xdr:col>33</xdr:col>
      <xdr:colOff>170709</xdr:colOff>
      <xdr:row>33</xdr:row>
      <xdr:rowOff>95250</xdr:rowOff>
    </xdr:to>
    <xdr:cxnSp macro="">
      <xdr:nvCxnSpPr>
        <xdr:cNvPr id="61" name="127 Conector angular">
          <a:extLst>
            <a:ext uri="{FF2B5EF4-FFF2-40B4-BE49-F238E27FC236}">
              <a16:creationId xmlns:a16="http://schemas.microsoft.com/office/drawing/2014/main" id="{15CB0AD8-8F73-4316-BC9D-29A9B2E5F556}"/>
            </a:ext>
          </a:extLst>
        </xdr:cNvPr>
        <xdr:cNvCxnSpPr/>
      </xdr:nvCxnSpPr>
      <xdr:spPr>
        <a:xfrm rot="10800000" flipV="1">
          <a:off x="38123406" y="5010522"/>
          <a:ext cx="1252203" cy="113500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363681</xdr:colOff>
      <xdr:row>12</xdr:row>
      <xdr:rowOff>69273</xdr:rowOff>
    </xdr:from>
    <xdr:to>
      <xdr:col>23</xdr:col>
      <xdr:colOff>409400</xdr:colOff>
      <xdr:row>15</xdr:row>
      <xdr:rowOff>86591</xdr:rowOff>
    </xdr:to>
    <xdr:sp macro="" textlink="">
      <xdr:nvSpPr>
        <xdr:cNvPr id="62" name="135 Abrir llave">
          <a:extLst>
            <a:ext uri="{FF2B5EF4-FFF2-40B4-BE49-F238E27FC236}">
              <a16:creationId xmlns:a16="http://schemas.microsoft.com/office/drawing/2014/main" id="{637B7E3A-7F95-4159-93A0-5759F90C8222}"/>
            </a:ext>
          </a:extLst>
        </xdr:cNvPr>
        <xdr:cNvSpPr/>
      </xdr:nvSpPr>
      <xdr:spPr>
        <a:xfrm flipH="1">
          <a:off x="31575201" y="2263833"/>
          <a:ext cx="45719" cy="581198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39</xdr:col>
      <xdr:colOff>311727</xdr:colOff>
      <xdr:row>12</xdr:row>
      <xdr:rowOff>69273</xdr:rowOff>
    </xdr:from>
    <xdr:to>
      <xdr:col>39</xdr:col>
      <xdr:colOff>357446</xdr:colOff>
      <xdr:row>15</xdr:row>
      <xdr:rowOff>86591</xdr:rowOff>
    </xdr:to>
    <xdr:sp macro="" textlink="">
      <xdr:nvSpPr>
        <xdr:cNvPr id="63" name="137 Abrir llave">
          <a:extLst>
            <a:ext uri="{FF2B5EF4-FFF2-40B4-BE49-F238E27FC236}">
              <a16:creationId xmlns:a16="http://schemas.microsoft.com/office/drawing/2014/main" id="{EE488F10-FD4C-43D3-B6B0-F6C1178519ED}"/>
            </a:ext>
          </a:extLst>
        </xdr:cNvPr>
        <xdr:cNvSpPr/>
      </xdr:nvSpPr>
      <xdr:spPr>
        <a:xfrm flipH="1">
          <a:off x="44271507" y="2263833"/>
          <a:ext cx="45719" cy="581198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761999</xdr:colOff>
      <xdr:row>5</xdr:row>
      <xdr:rowOff>51954</xdr:rowOff>
    </xdr:from>
    <xdr:to>
      <xdr:col>12</xdr:col>
      <xdr:colOff>761792</xdr:colOff>
      <xdr:row>6</xdr:row>
      <xdr:rowOff>0</xdr:rowOff>
    </xdr:to>
    <xdr:sp macro="" textlink="">
      <xdr:nvSpPr>
        <xdr:cNvPr id="64" name="140 Abrir llave">
          <a:extLst>
            <a:ext uri="{FF2B5EF4-FFF2-40B4-BE49-F238E27FC236}">
              <a16:creationId xmlns:a16="http://schemas.microsoft.com/office/drawing/2014/main" id="{AFDC721B-39FF-4EB5-8922-FEF32260E355}"/>
            </a:ext>
          </a:extLst>
        </xdr:cNvPr>
        <xdr:cNvSpPr/>
      </xdr:nvSpPr>
      <xdr:spPr>
        <a:xfrm rot="5400000">
          <a:off x="22882063" y="639490"/>
          <a:ext cx="130926" cy="78465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28</xdr:col>
      <xdr:colOff>0</xdr:colOff>
      <xdr:row>5</xdr:row>
      <xdr:rowOff>103910</xdr:rowOff>
    </xdr:from>
    <xdr:to>
      <xdr:col>28</xdr:col>
      <xdr:colOff>761793</xdr:colOff>
      <xdr:row>6</xdr:row>
      <xdr:rowOff>51956</xdr:rowOff>
    </xdr:to>
    <xdr:sp macro="" textlink="">
      <xdr:nvSpPr>
        <xdr:cNvPr id="65" name="141 Abrir llave">
          <a:extLst>
            <a:ext uri="{FF2B5EF4-FFF2-40B4-BE49-F238E27FC236}">
              <a16:creationId xmlns:a16="http://schemas.microsoft.com/office/drawing/2014/main" id="{9DCE9AC5-1F01-460C-8A99-36EF1A0FAB05}"/>
            </a:ext>
          </a:extLst>
        </xdr:cNvPr>
        <xdr:cNvSpPr/>
      </xdr:nvSpPr>
      <xdr:spPr>
        <a:xfrm rot="5400000">
          <a:off x="35557934" y="702876"/>
          <a:ext cx="130926" cy="76179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497277</xdr:colOff>
      <xdr:row>26</xdr:row>
      <xdr:rowOff>122464</xdr:rowOff>
    </xdr:from>
    <xdr:to>
      <xdr:col>17</xdr:col>
      <xdr:colOff>612320</xdr:colOff>
      <xdr:row>27</xdr:row>
      <xdr:rowOff>170707</xdr:rowOff>
    </xdr:to>
    <xdr:sp macro="" textlink="">
      <xdr:nvSpPr>
        <xdr:cNvPr id="66" name="144 Abrir llave">
          <a:extLst>
            <a:ext uri="{FF2B5EF4-FFF2-40B4-BE49-F238E27FC236}">
              <a16:creationId xmlns:a16="http://schemas.microsoft.com/office/drawing/2014/main" id="{CD663E44-47BE-48B3-829A-9002D64C47BC}"/>
            </a:ext>
          </a:extLst>
        </xdr:cNvPr>
        <xdr:cNvSpPr/>
      </xdr:nvSpPr>
      <xdr:spPr>
        <a:xfrm>
          <a:off x="26999637" y="4892584"/>
          <a:ext cx="115043" cy="23112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27214</xdr:colOff>
      <xdr:row>27</xdr:row>
      <xdr:rowOff>64943</xdr:rowOff>
    </xdr:from>
    <xdr:to>
      <xdr:col>17</xdr:col>
      <xdr:colOff>456457</xdr:colOff>
      <xdr:row>33</xdr:row>
      <xdr:rowOff>102671</xdr:rowOff>
    </xdr:to>
    <xdr:cxnSp macro="">
      <xdr:nvCxnSpPr>
        <xdr:cNvPr id="67" name="145 Conector angular">
          <a:extLst>
            <a:ext uri="{FF2B5EF4-FFF2-40B4-BE49-F238E27FC236}">
              <a16:creationId xmlns:a16="http://schemas.microsoft.com/office/drawing/2014/main" id="{A1158087-CF3F-425D-A942-78E3A85E1322}"/>
            </a:ext>
          </a:extLst>
        </xdr:cNvPr>
        <xdr:cNvCxnSpPr/>
      </xdr:nvCxnSpPr>
      <xdr:spPr>
        <a:xfrm rot="10800000" flipV="1">
          <a:off x="25744714" y="5017943"/>
          <a:ext cx="1214103" cy="113500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138544</xdr:colOff>
      <xdr:row>35</xdr:row>
      <xdr:rowOff>121226</xdr:rowOff>
    </xdr:from>
    <xdr:to>
      <xdr:col>38</xdr:col>
      <xdr:colOff>415635</xdr:colOff>
      <xdr:row>36</xdr:row>
      <xdr:rowOff>190499</xdr:rowOff>
    </xdr:to>
    <xdr:sp macro="" textlink="">
      <xdr:nvSpPr>
        <xdr:cNvPr id="68" name="67 Abrir llave">
          <a:extLst>
            <a:ext uri="{FF2B5EF4-FFF2-40B4-BE49-F238E27FC236}">
              <a16:creationId xmlns:a16="http://schemas.microsoft.com/office/drawing/2014/main" id="{AFC78237-8D66-45A4-979C-CEC89C8F03EB}"/>
            </a:ext>
          </a:extLst>
        </xdr:cNvPr>
        <xdr:cNvSpPr/>
      </xdr:nvSpPr>
      <xdr:spPr>
        <a:xfrm rot="16200000" flipV="1">
          <a:off x="39359723" y="2558587"/>
          <a:ext cx="244533" cy="8201891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86591</xdr:colOff>
      <xdr:row>35</xdr:row>
      <xdr:rowOff>121227</xdr:rowOff>
    </xdr:from>
    <xdr:to>
      <xdr:col>22</xdr:col>
      <xdr:colOff>363682</xdr:colOff>
      <xdr:row>37</xdr:row>
      <xdr:rowOff>0</xdr:rowOff>
    </xdr:to>
    <xdr:sp macro="" textlink="">
      <xdr:nvSpPr>
        <xdr:cNvPr id="69" name="68 Abrir llave">
          <a:extLst>
            <a:ext uri="{FF2B5EF4-FFF2-40B4-BE49-F238E27FC236}">
              <a16:creationId xmlns:a16="http://schemas.microsoft.com/office/drawing/2014/main" id="{3A173773-B49E-44CD-B78F-0EBEE1560AB9}"/>
            </a:ext>
          </a:extLst>
        </xdr:cNvPr>
        <xdr:cNvSpPr/>
      </xdr:nvSpPr>
      <xdr:spPr>
        <a:xfrm rot="16200000" flipV="1">
          <a:off x="26605230" y="2596688"/>
          <a:ext cx="244533" cy="8125691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24</xdr:col>
      <xdr:colOff>398317</xdr:colOff>
      <xdr:row>5</xdr:row>
      <xdr:rowOff>138545</xdr:rowOff>
    </xdr:from>
    <xdr:to>
      <xdr:col>24</xdr:col>
      <xdr:colOff>571499</xdr:colOff>
      <xdr:row>21</xdr:row>
      <xdr:rowOff>103909</xdr:rowOff>
    </xdr:to>
    <xdr:sp macro="" textlink="">
      <xdr:nvSpPr>
        <xdr:cNvPr id="70" name="69 Abrir llave">
          <a:extLst>
            <a:ext uri="{FF2B5EF4-FFF2-40B4-BE49-F238E27FC236}">
              <a16:creationId xmlns:a16="http://schemas.microsoft.com/office/drawing/2014/main" id="{A573315C-8216-48A2-A07F-C3947CE8A2E5}"/>
            </a:ext>
          </a:extLst>
        </xdr:cNvPr>
        <xdr:cNvSpPr/>
      </xdr:nvSpPr>
      <xdr:spPr>
        <a:xfrm flipH="1">
          <a:off x="32501377" y="1052945"/>
          <a:ext cx="173182" cy="2906684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41</xdr:col>
      <xdr:colOff>138545</xdr:colOff>
      <xdr:row>6</xdr:row>
      <xdr:rowOff>0</xdr:rowOff>
    </xdr:from>
    <xdr:to>
      <xdr:col>41</xdr:col>
      <xdr:colOff>311727</xdr:colOff>
      <xdr:row>21</xdr:row>
      <xdr:rowOff>155864</xdr:rowOff>
    </xdr:to>
    <xdr:sp macro="" textlink="">
      <xdr:nvSpPr>
        <xdr:cNvPr id="71" name="70 Abrir llave">
          <a:extLst>
            <a:ext uri="{FF2B5EF4-FFF2-40B4-BE49-F238E27FC236}">
              <a16:creationId xmlns:a16="http://schemas.microsoft.com/office/drawing/2014/main" id="{87ECDE2E-88C5-4CFB-B894-4795307117CC}"/>
            </a:ext>
          </a:extLst>
        </xdr:cNvPr>
        <xdr:cNvSpPr/>
      </xdr:nvSpPr>
      <xdr:spPr>
        <a:xfrm flipH="1">
          <a:off x="45782345" y="1097280"/>
          <a:ext cx="173182" cy="2914304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/OneDrive/Documents/Curr&#237;cula%20UNALM/Inge%20de%20aguas/TG1/problema%202%20TG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inicio"/>
      <sheetName val="Esquema de Diseño"/>
      <sheetName val="Cámara de rejas"/>
      <sheetName val="Desarenador"/>
      <sheetName val="Canaleta Parshall"/>
      <sheetName val="Tanque Imhoff"/>
      <sheetName val="Humedal Sub. Horizontal "/>
      <sheetName val="Lecho de Secado"/>
      <sheetName val="Cálculos finales"/>
    </sheetNames>
    <sheetDataSet>
      <sheetData sheetId="0">
        <row r="3">
          <cell r="E3">
            <v>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B10B-067B-4F1E-A9B5-9061749FAE0A}">
  <dimension ref="B2:I14"/>
  <sheetViews>
    <sheetView tabSelected="1" zoomScale="90" zoomScaleNormal="90" workbookViewId="0">
      <selection activeCell="E11" sqref="E11"/>
    </sheetView>
  </sheetViews>
  <sheetFormatPr baseColWidth="10" defaultRowHeight="14.4" x14ac:dyDescent="0.3"/>
  <cols>
    <col min="2" max="2" width="47" bestFit="1" customWidth="1"/>
    <col min="3" max="3" width="10.6640625" bestFit="1" customWidth="1"/>
    <col min="4" max="4" width="24.6640625" bestFit="1" customWidth="1"/>
    <col min="5" max="5" width="14" customWidth="1"/>
    <col min="6" max="6" width="14.33203125" bestFit="1" customWidth="1"/>
    <col min="7" max="7" width="17.109375" bestFit="1" customWidth="1"/>
    <col min="8" max="8" width="18.33203125" bestFit="1" customWidth="1"/>
    <col min="9" max="9" width="28.6640625" bestFit="1" customWidth="1"/>
  </cols>
  <sheetData>
    <row r="2" spans="2:9" x14ac:dyDescent="0.3">
      <c r="B2" s="27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</row>
    <row r="3" spans="2:9" x14ac:dyDescent="0.3">
      <c r="B3" s="11" t="s">
        <v>112</v>
      </c>
      <c r="C3" s="4" t="s">
        <v>113</v>
      </c>
      <c r="D3" s="3"/>
      <c r="E3" s="12"/>
      <c r="F3" s="4" t="s">
        <v>114</v>
      </c>
      <c r="G3" s="3"/>
      <c r="H3" s="3"/>
      <c r="I3" s="3"/>
    </row>
    <row r="4" spans="2:9" x14ac:dyDescent="0.3">
      <c r="B4" s="11" t="s">
        <v>115</v>
      </c>
      <c r="C4" s="4" t="s">
        <v>116</v>
      </c>
      <c r="D4" s="3"/>
      <c r="E4" s="12"/>
      <c r="F4" s="29" t="s">
        <v>117</v>
      </c>
      <c r="G4" s="3"/>
      <c r="H4" s="3"/>
      <c r="I4" s="3"/>
    </row>
    <row r="5" spans="2:9" x14ac:dyDescent="0.3">
      <c r="B5" s="11" t="s">
        <v>118</v>
      </c>
      <c r="C5" s="4" t="s">
        <v>119</v>
      </c>
      <c r="D5" s="3"/>
      <c r="E5" s="12"/>
      <c r="F5" s="29" t="s">
        <v>120</v>
      </c>
      <c r="G5" s="3">
        <v>20</v>
      </c>
      <c r="H5" s="3">
        <v>30</v>
      </c>
      <c r="I5" s="3" t="b">
        <f>AND(E5&gt;=G5,E5&lt;=H5)</f>
        <v>0</v>
      </c>
    </row>
    <row r="6" spans="2:9" x14ac:dyDescent="0.3">
      <c r="B6" s="11" t="s">
        <v>121</v>
      </c>
      <c r="C6" s="4" t="s">
        <v>122</v>
      </c>
      <c r="D6" s="3"/>
      <c r="E6" s="12"/>
      <c r="F6" s="4" t="s">
        <v>123</v>
      </c>
      <c r="G6" s="3"/>
      <c r="H6" s="12"/>
      <c r="I6" s="12"/>
    </row>
    <row r="7" spans="2:9" ht="15" customHeight="1" x14ac:dyDescent="0.3">
      <c r="B7" s="11" t="s">
        <v>124</v>
      </c>
      <c r="C7" s="4" t="s">
        <v>125</v>
      </c>
      <c r="D7" s="3"/>
      <c r="E7" s="12"/>
      <c r="F7" s="4" t="s">
        <v>54</v>
      </c>
      <c r="G7" s="3"/>
      <c r="H7" s="3"/>
      <c r="I7" s="3"/>
    </row>
    <row r="8" spans="2:9" x14ac:dyDescent="0.3">
      <c r="B8" s="3" t="s">
        <v>126</v>
      </c>
      <c r="C8" s="4" t="s">
        <v>127</v>
      </c>
      <c r="D8" s="3" t="s">
        <v>128</v>
      </c>
      <c r="E8" s="12">
        <f>E3*(1+(E4*E5/1000))</f>
        <v>0</v>
      </c>
      <c r="F8" s="4" t="s">
        <v>114</v>
      </c>
      <c r="G8" s="3"/>
      <c r="H8" s="3"/>
      <c r="I8" s="30"/>
    </row>
    <row r="9" spans="2:9" x14ac:dyDescent="0.3">
      <c r="B9" s="3" t="s">
        <v>9</v>
      </c>
      <c r="C9" s="4" t="s">
        <v>10</v>
      </c>
      <c r="D9" s="3" t="s">
        <v>129</v>
      </c>
      <c r="E9" s="18">
        <f>E8*E6*E7/(60*60*24*1000)</f>
        <v>0</v>
      </c>
      <c r="F9" s="4" t="s">
        <v>11</v>
      </c>
      <c r="G9" s="3"/>
      <c r="H9" s="3"/>
      <c r="I9" s="3"/>
    </row>
    <row r="10" spans="2:9" x14ac:dyDescent="0.3">
      <c r="B10" s="3" t="s">
        <v>12</v>
      </c>
      <c r="C10" s="4" t="s">
        <v>13</v>
      </c>
      <c r="D10" s="3" t="s">
        <v>14</v>
      </c>
      <c r="E10" s="18">
        <f>E9*0.5</f>
        <v>0</v>
      </c>
      <c r="F10" s="4" t="s">
        <v>11</v>
      </c>
      <c r="G10" s="3"/>
      <c r="H10" s="3"/>
      <c r="I10" s="3"/>
    </row>
    <row r="11" spans="2:9" x14ac:dyDescent="0.3">
      <c r="B11" s="3" t="s">
        <v>15</v>
      </c>
      <c r="C11" s="4" t="s">
        <v>16</v>
      </c>
      <c r="D11" s="3" t="s">
        <v>17</v>
      </c>
      <c r="E11" s="18">
        <f>E9*3</f>
        <v>0</v>
      </c>
      <c r="F11" s="4" t="s">
        <v>11</v>
      </c>
      <c r="G11" s="3"/>
      <c r="H11" s="3"/>
      <c r="I11" s="3"/>
    </row>
    <row r="14" spans="2:9" x14ac:dyDescent="0.3">
      <c r="B14" s="3" t="s">
        <v>111</v>
      </c>
      <c r="C14" s="11"/>
    </row>
  </sheetData>
  <conditionalFormatting sqref="I3 I7 I10:I11">
    <cfRule type="containsText" dxfId="41" priority="10" operator="containsText" text="VERDADERO">
      <formula>NOT(ISERROR(SEARCH("VERDADERO",I2)))</formula>
    </cfRule>
    <cfRule type="containsText" dxfId="40" priority="11" operator="containsText" text="FALSO">
      <formula>NOT(ISERROR(SEARCH("FALSO",I2)))</formula>
    </cfRule>
  </conditionalFormatting>
  <conditionalFormatting sqref="I9">
    <cfRule type="containsText" dxfId="39" priority="8" operator="containsText" text="VERDADERO">
      <formula>NOT(ISERROR(SEARCH("VERDADERO",#REF!)))</formula>
    </cfRule>
    <cfRule type="containsText" dxfId="38" priority="9" operator="containsText" text="FALSO">
      <formula>NOT(ISERROR(SEARCH("FALSO",#REF!)))</formula>
    </cfRule>
  </conditionalFormatting>
  <conditionalFormatting sqref="I4">
    <cfRule type="containsText" dxfId="37" priority="6" operator="containsText" text="VERDADERO">
      <formula>NOT(ISERROR(SEARCH("VERDADERO",I3)))</formula>
    </cfRule>
    <cfRule type="containsText" dxfId="36" priority="7" operator="containsText" text="FALSO">
      <formula>NOT(ISERROR(SEARCH("FALSO",I3)))</formula>
    </cfRule>
  </conditionalFormatting>
  <conditionalFormatting sqref="I8">
    <cfRule type="containsText" dxfId="35" priority="4" operator="containsText" text="VERDADERO">
      <formula>NOT(ISERROR(SEARCH("VERDADERO",I7)))</formula>
    </cfRule>
    <cfRule type="containsText" dxfId="34" priority="5" operator="containsText" text="FALSO">
      <formula>NOT(ISERROR(SEARCH("FALSO",I7)))</formula>
    </cfRule>
  </conditionalFormatting>
  <conditionalFormatting sqref="I5">
    <cfRule type="containsText" dxfId="33" priority="2" operator="containsText" text="VERDADERO">
      <formula>NOT(ISERROR(SEARCH("VERDADERO",I5)))</formula>
    </cfRule>
    <cfRule type="containsText" dxfId="32" priority="3" operator="containsText" text="FALSO">
      <formula>NOT(ISERROR(SEARCH("FALSO",I5)))</formula>
    </cfRule>
  </conditionalFormatting>
  <conditionalFormatting sqref="I5">
    <cfRule type="containsText" dxfId="31" priority="1" operator="containsText" text="FALSO">
      <formula>NOT(ISERROR(SEARCH("FALSO",I5)))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52CE-94E0-4F10-94B0-08945127988A}">
  <dimension ref="B2:AP42"/>
  <sheetViews>
    <sheetView zoomScale="60" zoomScaleNormal="60" workbookViewId="0">
      <selection activeCell="G32" sqref="G32"/>
    </sheetView>
  </sheetViews>
  <sheetFormatPr baseColWidth="10" defaultRowHeight="14.4" x14ac:dyDescent="0.3"/>
  <cols>
    <col min="2" max="2" width="64.44140625" bestFit="1" customWidth="1"/>
    <col min="3" max="3" width="11.88671875" style="10" bestFit="1" customWidth="1"/>
    <col min="4" max="4" width="32.6640625" hidden="1" customWidth="1"/>
    <col min="6" max="6" width="15" style="10" customWidth="1"/>
    <col min="7" max="7" width="18.88671875" bestFit="1" customWidth="1"/>
    <col min="8" max="8" width="19.88671875" bestFit="1" customWidth="1"/>
    <col min="9" max="9" width="31" bestFit="1" customWidth="1"/>
    <col min="10" max="23" width="11.44140625" customWidth="1"/>
    <col min="24" max="24" width="13" customWidth="1"/>
    <col min="25" max="28" width="11.44140625" customWidth="1"/>
    <col min="40" max="40" width="13" customWidth="1"/>
  </cols>
  <sheetData>
    <row r="2" spans="2:42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AA2" t="s">
        <v>8</v>
      </c>
    </row>
    <row r="3" spans="2:42" x14ac:dyDescent="0.3">
      <c r="B3" s="3" t="s">
        <v>9</v>
      </c>
      <c r="C3" s="4" t="s">
        <v>10</v>
      </c>
      <c r="D3" s="3"/>
      <c r="E3" s="5">
        <f>'Datos iniciales'!E9</f>
        <v>0</v>
      </c>
      <c r="F3" s="4" t="s">
        <v>11</v>
      </c>
      <c r="G3" s="3"/>
      <c r="H3" s="3"/>
      <c r="I3" s="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x14ac:dyDescent="0.3">
      <c r="B4" s="3" t="s">
        <v>12</v>
      </c>
      <c r="C4" s="4" t="s">
        <v>13</v>
      </c>
      <c r="D4" s="3" t="s">
        <v>14</v>
      </c>
      <c r="E4" s="5">
        <f>E3*0.5</f>
        <v>0</v>
      </c>
      <c r="F4" s="4" t="s">
        <v>11</v>
      </c>
      <c r="G4" s="3"/>
      <c r="H4" s="3"/>
      <c r="I4" s="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x14ac:dyDescent="0.3">
      <c r="B5" s="3" t="s">
        <v>15</v>
      </c>
      <c r="C5" s="4" t="s">
        <v>16</v>
      </c>
      <c r="D5" s="3" t="s">
        <v>17</v>
      </c>
      <c r="E5" s="5">
        <f>E3*3</f>
        <v>0</v>
      </c>
      <c r="F5" s="4" t="s">
        <v>11</v>
      </c>
      <c r="G5" s="3"/>
      <c r="H5" s="3"/>
      <c r="I5" s="3"/>
      <c r="K5" s="6"/>
      <c r="L5" s="6"/>
      <c r="M5" s="7" t="s">
        <v>18</v>
      </c>
      <c r="N5" s="6"/>
      <c r="O5" s="6" t="s">
        <v>19</v>
      </c>
      <c r="P5" s="6">
        <v>0.5</v>
      </c>
      <c r="Q5" s="7" t="s">
        <v>20</v>
      </c>
      <c r="R5" s="8" t="s">
        <v>21</v>
      </c>
      <c r="S5" s="8" t="s">
        <v>20</v>
      </c>
      <c r="T5" s="6">
        <v>0.5</v>
      </c>
      <c r="U5" s="6"/>
      <c r="V5" s="6" t="s">
        <v>19</v>
      </c>
      <c r="W5" s="6"/>
      <c r="X5" s="6"/>
      <c r="Y5" s="6"/>
      <c r="Z5" s="6"/>
      <c r="AA5" s="6"/>
      <c r="AB5" s="6"/>
      <c r="AC5" s="7">
        <f>E21</f>
        <v>0</v>
      </c>
      <c r="AD5" s="6"/>
      <c r="AE5" s="6" t="s">
        <v>19</v>
      </c>
      <c r="AF5" s="6">
        <v>0.5</v>
      </c>
      <c r="AG5" s="7" t="e">
        <f>(E16-E32)/2</f>
        <v>#DIV/0!</v>
      </c>
      <c r="AH5" s="9" t="e">
        <f>E32</f>
        <v>#DIV/0!</v>
      </c>
      <c r="AI5" s="8" t="e">
        <f>AG5</f>
        <v>#DIV/0!</v>
      </c>
      <c r="AJ5" s="6">
        <v>0.5</v>
      </c>
      <c r="AK5" s="6"/>
      <c r="AL5" s="6" t="s">
        <v>130</v>
      </c>
      <c r="AM5" s="6"/>
      <c r="AN5" s="6"/>
      <c r="AO5" s="6"/>
      <c r="AP5" s="6"/>
    </row>
    <row r="6" spans="2:42" x14ac:dyDescent="0.3"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2:42" x14ac:dyDescent="0.3">
      <c r="B7" s="1" t="s">
        <v>22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2:42" x14ac:dyDescent="0.3">
      <c r="B8" s="11" t="s">
        <v>23</v>
      </c>
      <c r="C8" s="4" t="s">
        <v>24</v>
      </c>
      <c r="D8" s="3"/>
      <c r="E8" s="12"/>
      <c r="F8" s="4" t="s">
        <v>25</v>
      </c>
      <c r="G8" s="3">
        <f>0.3*0.8</f>
        <v>0.24</v>
      </c>
      <c r="H8" s="3">
        <f>0.3*1.2</f>
        <v>0.36</v>
      </c>
      <c r="I8" s="3" t="b">
        <f>AND(E8&gt;=G8,E8&lt;=H8)</f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26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>
        <f>E11</f>
        <v>0</v>
      </c>
      <c r="AP8" s="6"/>
    </row>
    <row r="9" spans="2:42" x14ac:dyDescent="0.3">
      <c r="B9" s="11" t="s">
        <v>27</v>
      </c>
      <c r="C9" s="4" t="s">
        <v>28</v>
      </c>
      <c r="D9" s="3"/>
      <c r="E9" s="12"/>
      <c r="F9" s="4" t="s">
        <v>29</v>
      </c>
      <c r="G9" s="3"/>
      <c r="H9" s="3"/>
      <c r="I9" s="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3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3"/>
      <c r="AN9" s="6"/>
      <c r="AO9" s="6"/>
      <c r="AP9" s="6"/>
    </row>
    <row r="10" spans="2:42" x14ac:dyDescent="0.3">
      <c r="B10" s="3" t="s">
        <v>30</v>
      </c>
      <c r="C10" s="4" t="s">
        <v>31</v>
      </c>
      <c r="D10" s="3" t="s">
        <v>32</v>
      </c>
      <c r="E10" s="5" t="e">
        <f>(E5/E8)</f>
        <v>#DIV/0!</v>
      </c>
      <c r="F10" s="4" t="s">
        <v>33</v>
      </c>
      <c r="G10" s="3"/>
      <c r="H10" s="3"/>
      <c r="I10" s="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2:42" x14ac:dyDescent="0.3">
      <c r="B11" s="11" t="s">
        <v>34</v>
      </c>
      <c r="C11" s="4" t="s">
        <v>26</v>
      </c>
      <c r="D11" s="3"/>
      <c r="E11" s="12"/>
      <c r="F11" s="4" t="s">
        <v>29</v>
      </c>
      <c r="G11" s="3"/>
      <c r="H11" s="3"/>
      <c r="I11" s="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2:42" x14ac:dyDescent="0.3">
      <c r="B12" s="11" t="s">
        <v>35</v>
      </c>
      <c r="C12" s="4" t="s">
        <v>36</v>
      </c>
      <c r="D12" s="3"/>
      <c r="E12" s="12"/>
      <c r="F12" s="4" t="s">
        <v>29</v>
      </c>
      <c r="G12" s="3"/>
      <c r="H12" s="3"/>
      <c r="I12" s="3"/>
      <c r="K12" s="6"/>
      <c r="L12" s="8" t="s">
        <v>28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 t="s">
        <v>37</v>
      </c>
      <c r="Z12" s="6"/>
      <c r="AA12" s="6"/>
      <c r="AB12" s="6">
        <f>E9</f>
        <v>0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f>E22</f>
        <v>0</v>
      </c>
      <c r="AP12" s="6"/>
    </row>
    <row r="13" spans="2:42" ht="15" customHeight="1" x14ac:dyDescent="0.3">
      <c r="B13" s="3" t="s">
        <v>38</v>
      </c>
      <c r="C13" s="4" t="s">
        <v>39</v>
      </c>
      <c r="D13" s="3" t="s">
        <v>40</v>
      </c>
      <c r="E13" s="5" t="e">
        <f>(E10/E11)</f>
        <v>#DIV/0!</v>
      </c>
      <c r="F13" s="4" t="s">
        <v>29</v>
      </c>
      <c r="G13" s="3"/>
      <c r="H13" s="3"/>
      <c r="I13" s="3"/>
      <c r="K13" s="6"/>
      <c r="L13" s="14" t="s">
        <v>41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4" t="s">
        <v>41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2:42" ht="15" customHeight="1" x14ac:dyDescent="0.3">
      <c r="B14" s="11" t="s">
        <v>42</v>
      </c>
      <c r="C14" s="4" t="s">
        <v>43</v>
      </c>
      <c r="D14" s="3"/>
      <c r="E14" s="3"/>
      <c r="F14" s="4" t="s">
        <v>44</v>
      </c>
      <c r="G14" s="3">
        <v>45</v>
      </c>
      <c r="H14" s="3">
        <v>70</v>
      </c>
      <c r="I14" s="3" t="b">
        <f>AND(E14&gt;=G14,E14&lt;=H14)</f>
        <v>0</v>
      </c>
      <c r="K14" s="6"/>
      <c r="L14" s="1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5" t="s">
        <v>36</v>
      </c>
      <c r="Y14" s="6"/>
      <c r="Z14" s="6" t="s">
        <v>45</v>
      </c>
      <c r="AA14" s="6"/>
      <c r="AB14" s="14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5">
        <f>E12</f>
        <v>0</v>
      </c>
      <c r="AO14" s="6"/>
      <c r="AP14" s="15">
        <f>AB12+AO8+AO12+AO17+AB17</f>
        <v>0</v>
      </c>
    </row>
    <row r="15" spans="2:42" x14ac:dyDescent="0.3">
      <c r="B15" s="3" t="s">
        <v>46</v>
      </c>
      <c r="C15" s="4" t="s">
        <v>47</v>
      </c>
      <c r="D15" s="3" t="s">
        <v>48</v>
      </c>
      <c r="E15" s="3" t="e">
        <f>(E5/(E14/3600))</f>
        <v>#DIV/0!</v>
      </c>
      <c r="F15" s="4" t="s">
        <v>33</v>
      </c>
      <c r="G15" s="3"/>
      <c r="H15" s="3"/>
      <c r="I15" s="3"/>
      <c r="K15" s="6"/>
      <c r="L15" s="14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5"/>
      <c r="Y15" s="6"/>
      <c r="Z15" s="6"/>
      <c r="AA15" s="6"/>
      <c r="AB15" s="1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15"/>
      <c r="AO15" s="6"/>
      <c r="AP15" s="15"/>
    </row>
    <row r="16" spans="2:42" x14ac:dyDescent="0.3">
      <c r="B16" s="3" t="s">
        <v>49</v>
      </c>
      <c r="C16" s="4" t="s">
        <v>50</v>
      </c>
      <c r="D16" s="3" t="s">
        <v>51</v>
      </c>
      <c r="E16" s="3" t="e">
        <f>E15/E11</f>
        <v>#DIV/0!</v>
      </c>
      <c r="F16" s="4" t="s">
        <v>29</v>
      </c>
      <c r="G16" s="12"/>
      <c r="H16" s="3"/>
      <c r="I16" s="3"/>
      <c r="K16" s="6"/>
      <c r="L16" s="14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4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2:42" x14ac:dyDescent="0.3">
      <c r="B17" s="3" t="s">
        <v>52</v>
      </c>
      <c r="C17" s="4" t="s">
        <v>53</v>
      </c>
      <c r="D17" s="3" t="s">
        <v>53</v>
      </c>
      <c r="E17" s="3" t="e">
        <f>E16/E13</f>
        <v>#DIV/0!</v>
      </c>
      <c r="F17" s="4" t="s">
        <v>54</v>
      </c>
      <c r="G17" s="3">
        <v>25</v>
      </c>
      <c r="H17" s="16" t="s">
        <v>55</v>
      </c>
      <c r="I17" s="3" t="e">
        <f>AND(E17&gt;=G17)</f>
        <v>#DIV/0!</v>
      </c>
      <c r="K17" s="6"/>
      <c r="L17" s="8" t="s">
        <v>28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 t="s">
        <v>26</v>
      </c>
      <c r="Z17" s="6"/>
      <c r="AA17" s="6"/>
      <c r="AB17" s="8">
        <f>AB12</f>
        <v>0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>
        <f>AO8</f>
        <v>0</v>
      </c>
      <c r="AP17" s="6"/>
    </row>
    <row r="18" spans="2:42" x14ac:dyDescent="0.3">
      <c r="B18" s="3" t="s">
        <v>56</v>
      </c>
      <c r="C18" s="4" t="s">
        <v>57</v>
      </c>
      <c r="D18" s="3" t="s">
        <v>58</v>
      </c>
      <c r="E18" s="17" t="e">
        <f>(E10/(E11+(2*E13)))</f>
        <v>#DIV/0!</v>
      </c>
      <c r="F18" s="4" t="s">
        <v>29</v>
      </c>
      <c r="G18" s="3"/>
      <c r="H18" s="3"/>
      <c r="I18" s="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2:42" x14ac:dyDescent="0.3">
      <c r="B19" s="3" t="s">
        <v>59</v>
      </c>
      <c r="C19" s="4" t="s">
        <v>60</v>
      </c>
      <c r="D19" s="3" t="s">
        <v>61</v>
      </c>
      <c r="E19" s="17" t="e">
        <f>((E5*E20)/(E10*(E18^(2/3))))^2</f>
        <v>#DIV/0!</v>
      </c>
      <c r="F19" s="4" t="s">
        <v>62</v>
      </c>
      <c r="G19" s="3"/>
      <c r="H19" s="3"/>
      <c r="I19" s="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2:42" x14ac:dyDescent="0.3">
      <c r="B20" s="11" t="s">
        <v>63</v>
      </c>
      <c r="C20" s="4" t="s">
        <v>64</v>
      </c>
      <c r="D20" s="3"/>
      <c r="E20" s="12"/>
      <c r="F20" s="4" t="s">
        <v>54</v>
      </c>
      <c r="G20" s="3"/>
      <c r="H20" s="3"/>
      <c r="I20" s="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2:42" x14ac:dyDescent="0.3">
      <c r="B21" s="11" t="s">
        <v>65</v>
      </c>
      <c r="C21" s="4" t="s">
        <v>18</v>
      </c>
      <c r="D21" s="3"/>
      <c r="E21" s="3"/>
      <c r="F21" s="4" t="s">
        <v>29</v>
      </c>
      <c r="G21" s="3"/>
      <c r="H21" s="3"/>
      <c r="I21" s="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2:42" x14ac:dyDescent="0.3">
      <c r="B22" s="11" t="s">
        <v>66</v>
      </c>
      <c r="C22" s="4" t="s">
        <v>37</v>
      </c>
      <c r="D22" s="3"/>
      <c r="E22" s="3"/>
      <c r="F22" s="4" t="s">
        <v>29</v>
      </c>
      <c r="G22" s="3"/>
      <c r="H22" s="3"/>
      <c r="I22" s="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2:42" x14ac:dyDescent="0.3">
      <c r="B23" s="11" t="s">
        <v>67</v>
      </c>
      <c r="C23" s="4" t="s">
        <v>68</v>
      </c>
      <c r="D23" s="3"/>
      <c r="E23" s="3"/>
      <c r="F23" s="4" t="s">
        <v>29</v>
      </c>
      <c r="G23" s="3"/>
      <c r="H23" s="3"/>
      <c r="I23" s="3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2:42" x14ac:dyDescent="0.3"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2:42" x14ac:dyDescent="0.3">
      <c r="B25" s="1" t="s">
        <v>69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2:42" x14ac:dyDescent="0.3">
      <c r="B26" s="11" t="s">
        <v>70</v>
      </c>
      <c r="C26" s="4" t="s">
        <v>71</v>
      </c>
      <c r="D26" s="3"/>
      <c r="E26" s="12"/>
      <c r="F26" s="4" t="s">
        <v>72</v>
      </c>
      <c r="G26" s="3"/>
      <c r="H26" s="3"/>
      <c r="I26" s="3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2:42" x14ac:dyDescent="0.3">
      <c r="B27" s="3" t="s">
        <v>73</v>
      </c>
      <c r="C27" s="4" t="s">
        <v>74</v>
      </c>
      <c r="D27" s="3" t="s">
        <v>75</v>
      </c>
      <c r="E27" s="18">
        <f>((E3*E26*3600*24)/(1000))</f>
        <v>0</v>
      </c>
      <c r="F27" s="4" t="s">
        <v>76</v>
      </c>
      <c r="G27" s="3"/>
      <c r="H27" s="3"/>
      <c r="I27" s="3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2:42" x14ac:dyDescent="0.3">
      <c r="B28" s="11" t="s">
        <v>77</v>
      </c>
      <c r="C28" s="4" t="s">
        <v>78</v>
      </c>
      <c r="D28" s="3"/>
      <c r="E28" s="12"/>
      <c r="F28" s="4" t="s">
        <v>79</v>
      </c>
      <c r="G28" s="3"/>
      <c r="H28" s="3"/>
      <c r="I28" s="3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2:42" s="6" customFormat="1" x14ac:dyDescent="0.3">
      <c r="B29" s="3" t="s">
        <v>80</v>
      </c>
      <c r="C29" s="4" t="s">
        <v>81</v>
      </c>
      <c r="D29" s="3" t="s">
        <v>82</v>
      </c>
      <c r="E29" s="18">
        <f>(E27*E28)</f>
        <v>0</v>
      </c>
      <c r="F29" s="4" t="s">
        <v>83</v>
      </c>
      <c r="G29" s="3"/>
      <c r="H29" s="3"/>
      <c r="I29" s="3"/>
      <c r="K29" s="19" t="s">
        <v>39</v>
      </c>
      <c r="AA29" s="20" t="e">
        <f>E13</f>
        <v>#DIV/0!</v>
      </c>
    </row>
    <row r="30" spans="2:42" x14ac:dyDescent="0.3">
      <c r="B30" s="11" t="s">
        <v>84</v>
      </c>
      <c r="C30" s="4" t="s">
        <v>85</v>
      </c>
      <c r="D30" s="12"/>
      <c r="E30" s="12"/>
      <c r="F30" s="4" t="s">
        <v>29</v>
      </c>
      <c r="G30" s="3"/>
      <c r="H30" s="3"/>
      <c r="I30" s="3"/>
      <c r="K30" s="1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9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2:42" x14ac:dyDescent="0.3">
      <c r="B31" s="11" t="s">
        <v>86</v>
      </c>
      <c r="C31" s="4" t="s">
        <v>87</v>
      </c>
      <c r="D31" s="12"/>
      <c r="E31" s="12"/>
      <c r="F31" s="4" t="s">
        <v>29</v>
      </c>
      <c r="G31" s="5"/>
      <c r="H31" s="16"/>
      <c r="I31" s="3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5" t="s">
        <v>68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15">
        <f>E23</f>
        <v>0</v>
      </c>
      <c r="AO31" s="6"/>
      <c r="AP31" s="6"/>
    </row>
    <row r="32" spans="2:42" x14ac:dyDescent="0.3">
      <c r="B32" s="12" t="s">
        <v>88</v>
      </c>
      <c r="C32" s="21" t="s">
        <v>21</v>
      </c>
      <c r="D32" s="12" t="s">
        <v>89</v>
      </c>
      <c r="E32" s="18" t="e">
        <f>E29/(E30*E31)</f>
        <v>#DIV/0!</v>
      </c>
      <c r="F32" s="21" t="s">
        <v>29</v>
      </c>
      <c r="G32" s="16" t="s">
        <v>55</v>
      </c>
      <c r="H32" s="22" t="e">
        <f>E16</f>
        <v>#DIV/0!</v>
      </c>
      <c r="I32" s="3" t="e">
        <f>AND(E32&lt;=H32)</f>
        <v>#DIV/0!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5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15"/>
      <c r="AO32" s="6"/>
      <c r="AP32" s="6"/>
    </row>
    <row r="33" spans="2:42" x14ac:dyDescent="0.3">
      <c r="B33" s="11" t="s">
        <v>90</v>
      </c>
      <c r="C33" s="4" t="s">
        <v>91</v>
      </c>
      <c r="D33" s="3"/>
      <c r="E33" s="3"/>
      <c r="F33" s="4" t="s">
        <v>29</v>
      </c>
      <c r="G33" s="3"/>
      <c r="H33" s="3"/>
      <c r="I33" s="3"/>
      <c r="K33" s="6"/>
      <c r="L33" s="6"/>
      <c r="M33" s="6"/>
      <c r="N33" s="6"/>
      <c r="O33" s="6"/>
      <c r="P33" s="6"/>
      <c r="Q33" s="6"/>
      <c r="R33" s="6"/>
      <c r="S33" s="6"/>
      <c r="T33" s="7" t="s">
        <v>87</v>
      </c>
      <c r="U33" s="6"/>
      <c r="V33" s="6"/>
      <c r="W33" s="6" t="s">
        <v>60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f>E31</f>
        <v>0</v>
      </c>
      <c r="AK33" s="6"/>
      <c r="AL33" s="6"/>
      <c r="AM33" s="23" t="e">
        <f>E19</f>
        <v>#DIV/0!</v>
      </c>
      <c r="AN33" s="6"/>
      <c r="AO33" s="6"/>
      <c r="AP33" s="6"/>
    </row>
    <row r="34" spans="2:42" x14ac:dyDescent="0.3">
      <c r="K34" s="6"/>
      <c r="L34" s="6"/>
      <c r="M34" s="6"/>
      <c r="N34" s="6"/>
      <c r="O34" s="6"/>
      <c r="P34" s="8" t="s">
        <v>91</v>
      </c>
      <c r="Q34" s="6"/>
      <c r="R34" s="8" t="s">
        <v>21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4">
        <f>E33</f>
        <v>0</v>
      </c>
      <c r="AG34" s="6"/>
      <c r="AH34" s="9" t="e">
        <f>E32</f>
        <v>#DIV/0!</v>
      </c>
      <c r="AI34" s="6"/>
      <c r="AJ34" s="6"/>
      <c r="AK34" s="6"/>
      <c r="AL34" s="6"/>
      <c r="AM34" s="6"/>
      <c r="AN34" s="6"/>
      <c r="AO34" s="6"/>
      <c r="AP34" s="6"/>
    </row>
    <row r="35" spans="2:42" x14ac:dyDescent="0.3">
      <c r="B35" s="1" t="s">
        <v>92</v>
      </c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2:42" x14ac:dyDescent="0.3">
      <c r="B36" s="3" t="s">
        <v>93</v>
      </c>
      <c r="C36" s="4" t="s">
        <v>94</v>
      </c>
      <c r="D36" s="3" t="s">
        <v>95</v>
      </c>
      <c r="E36" s="5" t="e">
        <f>AH38*AP14</f>
        <v>#DIV/0!</v>
      </c>
      <c r="F36" s="4" t="s">
        <v>33</v>
      </c>
      <c r="G36" s="3"/>
      <c r="H36" s="3"/>
      <c r="I36" s="3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2:42" x14ac:dyDescent="0.3">
      <c r="B37" s="3" t="s">
        <v>96</v>
      </c>
      <c r="C37" s="4" t="s">
        <v>97</v>
      </c>
      <c r="D37" s="3" t="s">
        <v>98</v>
      </c>
      <c r="E37" s="5" t="e">
        <f>E36*0.15</f>
        <v>#DIV/0!</v>
      </c>
      <c r="F37" s="4" t="s">
        <v>33</v>
      </c>
      <c r="G37" s="3"/>
      <c r="H37" s="3"/>
      <c r="I37" s="3"/>
    </row>
    <row r="38" spans="2:42" x14ac:dyDescent="0.3">
      <c r="B38" s="3" t="s">
        <v>99</v>
      </c>
      <c r="C38" s="4" t="s">
        <v>100</v>
      </c>
      <c r="D38" s="3" t="s">
        <v>101</v>
      </c>
      <c r="E38" s="5" t="e">
        <f>E36+E37</f>
        <v>#DIV/0!</v>
      </c>
      <c r="F38" s="4" t="s">
        <v>33</v>
      </c>
      <c r="G38" s="3"/>
      <c r="H38" s="3"/>
      <c r="I38" s="3"/>
      <c r="R38" t="s">
        <v>102</v>
      </c>
      <c r="AH38" t="e">
        <f>SUM(AC5:AL5)</f>
        <v>#DIV/0!</v>
      </c>
    </row>
    <row r="39" spans="2:42" x14ac:dyDescent="0.3">
      <c r="B39" s="3" t="s">
        <v>103</v>
      </c>
      <c r="C39" s="4" t="s">
        <v>104</v>
      </c>
      <c r="D39" s="3" t="s">
        <v>105</v>
      </c>
      <c r="E39" s="5" t="e">
        <f>E38/'[1]Datos de inicio'!E3</f>
        <v>#DIV/0!</v>
      </c>
      <c r="F39" s="4" t="s">
        <v>106</v>
      </c>
      <c r="G39" s="3"/>
      <c r="H39" s="3"/>
      <c r="I39" s="3"/>
    </row>
    <row r="40" spans="2:42" x14ac:dyDescent="0.3">
      <c r="B40" s="3" t="s">
        <v>107</v>
      </c>
      <c r="C40" s="4" t="s">
        <v>108</v>
      </c>
      <c r="D40" s="3" t="s">
        <v>109</v>
      </c>
      <c r="E40" s="5" t="e">
        <f>AH38/E8</f>
        <v>#DIV/0!</v>
      </c>
      <c r="F40" s="4" t="s">
        <v>110</v>
      </c>
      <c r="G40" s="3"/>
      <c r="H40" s="3"/>
      <c r="I40" s="3"/>
    </row>
    <row r="42" spans="2:42" x14ac:dyDescent="0.3">
      <c r="C42" s="25"/>
      <c r="D42" s="26" t="s">
        <v>111</v>
      </c>
    </row>
  </sheetData>
  <mergeCells count="9">
    <mergeCell ref="X31:X32"/>
    <mergeCell ref="AN31:AN32"/>
    <mergeCell ref="L13:L16"/>
    <mergeCell ref="AB13:AB16"/>
    <mergeCell ref="X14:X15"/>
    <mergeCell ref="AN14:AN15"/>
    <mergeCell ref="AP14:AP15"/>
    <mergeCell ref="K29:K30"/>
    <mergeCell ref="AA29:AA30"/>
  </mergeCells>
  <conditionalFormatting sqref="I2">
    <cfRule type="containsText" dxfId="30" priority="30" operator="containsText" text="VERDADERO">
      <formula>NOT(ISERROR(SEARCH("VERDADERO",I2)))</formula>
    </cfRule>
    <cfRule type="containsText" dxfId="29" priority="31" operator="containsText" text="FALSO">
      <formula>NOT(ISERROR(SEARCH("FALSO",I2)))</formula>
    </cfRule>
  </conditionalFormatting>
  <conditionalFormatting sqref="I7">
    <cfRule type="containsText" dxfId="28" priority="28" operator="containsText" text="VERDADERO">
      <formula>NOT(ISERROR(SEARCH("VERDADERO",I7)))</formula>
    </cfRule>
    <cfRule type="containsText" dxfId="27" priority="29" operator="containsText" text="FALSO">
      <formula>NOT(ISERROR(SEARCH("FALSO",I7)))</formula>
    </cfRule>
  </conditionalFormatting>
  <conditionalFormatting sqref="I25">
    <cfRule type="containsText" dxfId="26" priority="26" operator="containsText" text="VERDADERO">
      <formula>NOT(ISERROR(SEARCH("VERDADERO",I25)))</formula>
    </cfRule>
    <cfRule type="containsText" dxfId="25" priority="27" operator="containsText" text="FALSO">
      <formula>NOT(ISERROR(SEARCH("FALSO",I25)))</formula>
    </cfRule>
  </conditionalFormatting>
  <conditionalFormatting sqref="I8">
    <cfRule type="containsText" dxfId="24" priority="24" operator="containsText" text="VERDADERO">
      <formula>NOT(ISERROR(SEARCH("VERDADERO",I8)))</formula>
    </cfRule>
    <cfRule type="containsText" dxfId="23" priority="25" operator="containsText" text="FALSO">
      <formula>NOT(ISERROR(SEARCH("FALSO",I8)))</formula>
    </cfRule>
  </conditionalFormatting>
  <conditionalFormatting sqref="I8">
    <cfRule type="containsText" dxfId="22" priority="23" operator="containsText" text="FALSO">
      <formula>NOT(ISERROR(SEARCH("FALSO",I8)))</formula>
    </cfRule>
  </conditionalFormatting>
  <conditionalFormatting sqref="I14">
    <cfRule type="containsText" dxfId="21" priority="21" operator="containsText" text="VERDADERO">
      <formula>NOT(ISERROR(SEARCH("VERDADERO",I14)))</formula>
    </cfRule>
    <cfRule type="containsText" dxfId="20" priority="22" operator="containsText" text="FALSO">
      <formula>NOT(ISERROR(SEARCH("FALSO",I14)))</formula>
    </cfRule>
  </conditionalFormatting>
  <conditionalFormatting sqref="I14">
    <cfRule type="containsText" dxfId="19" priority="20" operator="containsText" text="FALSO">
      <formula>NOT(ISERROR(SEARCH("FALSO",I14)))</formula>
    </cfRule>
  </conditionalFormatting>
  <conditionalFormatting sqref="I17:I18">
    <cfRule type="containsText" dxfId="18" priority="18" operator="containsText" text="VERDADERO">
      <formula>NOT(ISERROR(SEARCH("VERDADERO",I17)))</formula>
    </cfRule>
    <cfRule type="containsText" dxfId="17" priority="19" operator="containsText" text="FALSO">
      <formula>NOT(ISERROR(SEARCH("FALSO",I17)))</formula>
    </cfRule>
  </conditionalFormatting>
  <conditionalFormatting sqref="I17:I18">
    <cfRule type="containsText" dxfId="16" priority="17" operator="containsText" text="FALSO">
      <formula>NOT(ISERROR(SEARCH("FALSO",I17)))</formula>
    </cfRule>
  </conditionalFormatting>
  <conditionalFormatting sqref="I32">
    <cfRule type="containsText" dxfId="15" priority="15" operator="containsText" text="VERDADERO">
      <formula>NOT(ISERROR(SEARCH("VERDADERO",I32)))</formula>
    </cfRule>
    <cfRule type="containsText" dxfId="14" priority="16" operator="containsText" text="FALSO">
      <formula>NOT(ISERROR(SEARCH("FALSO",I32)))</formula>
    </cfRule>
  </conditionalFormatting>
  <conditionalFormatting sqref="I32">
    <cfRule type="containsText" dxfId="13" priority="14" operator="containsText" text="FALSO">
      <formula>NOT(ISERROR(SEARCH("FALSO",I32)))</formula>
    </cfRule>
  </conditionalFormatting>
  <conditionalFormatting sqref="I31">
    <cfRule type="containsText" dxfId="12" priority="12" operator="containsText" text="VERDADERO">
      <formula>NOT(ISERROR(SEARCH("VERDADERO",I31)))</formula>
    </cfRule>
    <cfRule type="containsText" dxfId="11" priority="13" operator="containsText" text="FALSO">
      <formula>NOT(ISERROR(SEARCH("FALSO",I31)))</formula>
    </cfRule>
  </conditionalFormatting>
  <conditionalFormatting sqref="I31">
    <cfRule type="containsText" dxfId="10" priority="11" operator="containsText" text="FALSO">
      <formula>NOT(ISERROR(SEARCH("FALSO",I31)))</formula>
    </cfRule>
  </conditionalFormatting>
  <conditionalFormatting sqref="I41">
    <cfRule type="containsText" dxfId="9" priority="9" operator="containsText" text="VERDADERO">
      <formula>NOT(ISERROR(SEARCH("VERDADERO",I41)))</formula>
    </cfRule>
    <cfRule type="containsText" dxfId="8" priority="10" operator="containsText" text="FALSO">
      <formula>NOT(ISERROR(SEARCH("FALSO",I41)))</formula>
    </cfRule>
  </conditionalFormatting>
  <conditionalFormatting sqref="I35">
    <cfRule type="containsText" dxfId="7" priority="7" operator="containsText" text="VERDADERO">
      <formula>NOT(ISERROR(SEARCH("VERDADERO",I35)))</formula>
    </cfRule>
    <cfRule type="containsText" dxfId="6" priority="8" operator="containsText" text="FALSO">
      <formula>NOT(ISERROR(SEARCH("FALSO",I35)))</formula>
    </cfRule>
  </conditionalFormatting>
  <conditionalFormatting sqref="I36:I38">
    <cfRule type="containsText" dxfId="5" priority="5" operator="containsText" text="VERDADERO">
      <formula>NOT(ISERROR(SEARCH("VERDADERO",I36)))</formula>
    </cfRule>
    <cfRule type="containsText" dxfId="4" priority="6" operator="containsText" text="FALSO">
      <formula>NOT(ISERROR(SEARCH("FALSO",I36)))</formula>
    </cfRule>
  </conditionalFormatting>
  <conditionalFormatting sqref="I39">
    <cfRule type="containsText" dxfId="3" priority="3" operator="containsText" text="VERDADERO">
      <formula>NOT(ISERROR(SEARCH("VERDADERO",I39)))</formula>
    </cfRule>
    <cfRule type="containsText" dxfId="2" priority="4" operator="containsText" text="FALSO">
      <formula>NOT(ISERROR(SEARCH("FALSO",I39)))</formula>
    </cfRule>
  </conditionalFormatting>
  <conditionalFormatting sqref="I40">
    <cfRule type="containsText" dxfId="1" priority="1" operator="containsText" text="VERDADERO">
      <formula>NOT(ISERROR(SEARCH("VERDADERO",I40)))</formula>
    </cfRule>
    <cfRule type="containsText" dxfId="0" priority="2" operator="containsText" text="FALSO">
      <formula>NOT(ISERROR(SEARCH("FALSO",I40)))</formula>
    </cfRule>
  </conditionalFormatting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iniciales</vt:lpstr>
      <vt:lpstr>Desarenador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Zevallos</dc:creator>
  <cp:lastModifiedBy>Martha Zevallos</cp:lastModifiedBy>
  <dcterms:created xsi:type="dcterms:W3CDTF">2021-08-31T23:48:02Z</dcterms:created>
  <dcterms:modified xsi:type="dcterms:W3CDTF">2021-09-01T00:10:03Z</dcterms:modified>
</cp:coreProperties>
</file>